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686"/>
  </bookViews>
  <sheets>
    <sheet name="기본정보" sheetId="13" r:id="rId1"/>
    <sheet name="교정결과" sheetId="11" r:id="rId2"/>
    <sheet name="교정결과-E" sheetId="32" r:id="rId3"/>
    <sheet name="교정결과-HY" sheetId="33" r:id="rId4"/>
    <sheet name="판정결과" sheetId="25" r:id="rId5"/>
    <sheet name="부록" sheetId="24" r:id="rId6"/>
    <sheet name="RAWDATA" sheetId="3" r:id="rId7"/>
    <sheet name="측정불확도추정보고서" sheetId="28" r:id="rId8"/>
    <sheet name="Calcu" sheetId="30" r:id="rId9"/>
    <sheet name="Calcu_ADJ" sheetId="37" r:id="rId10"/>
    <sheet name="STD_Data" sheetId="26" r:id="rId11"/>
    <sheet name="Force_3_1" sheetId="14" r:id="rId12"/>
    <sheet name="Force_3_2" sheetId="31" r:id="rId13"/>
  </sheets>
  <definedNames>
    <definedName name="_xlnm._FilterDatabase" localSheetId="0" hidden="1">기본정보!#REF!</definedName>
    <definedName name="B_Tag" localSheetId="2">'교정결과-E'!$B$63:$J$63</definedName>
    <definedName name="B_Tag" localSheetId="3">'교정결과-HY'!$B$52:$Q$52</definedName>
    <definedName name="B_Tag">교정결과!$B$59:$J$59</definedName>
    <definedName name="B_Tag_2" localSheetId="4">판정결과!$B$54:$K$54</definedName>
    <definedName name="B_Tag_3" localSheetId="5">부록!$B$10:$K$10</definedName>
    <definedName name="Force_3_1_CMC">Force_3_1!$H$4:$J$24</definedName>
    <definedName name="Force_3_1_Condition">Force_3_1!$A$4:$G$24</definedName>
    <definedName name="Force_3_1_Condition_Temp">Force_3_1!$E$1</definedName>
    <definedName name="Force_3_1_Resolution">Force_3_1!$K$4:$N$24</definedName>
    <definedName name="Force_3_1_Result">Force_3_1!$R$4:$T$24</definedName>
    <definedName name="Force_3_1_Result_ADJ">Force_3_1!$V$4:$X$24</definedName>
    <definedName name="Force_3_1_Spec">Force_3_1!$O$4:$Q$24</definedName>
    <definedName name="Force_3_1_STD1">Force_3_1!$A$28</definedName>
    <definedName name="Force_3_1_STD2">Force_3_1!$A$52</definedName>
    <definedName name="Force_3_2_CMC" localSheetId="12">Force_3_2!$H$4:$J$24</definedName>
    <definedName name="Force_3_2_Condition" localSheetId="12">Force_3_2!$A$4:$G$24</definedName>
    <definedName name="Force_3_2_Condition_Temp">Force_3_2!$E$1</definedName>
    <definedName name="Force_3_2_Resolution" localSheetId="12">Force_3_2!$K$4:$N$24</definedName>
    <definedName name="Force_3_2_Result" localSheetId="12">Force_3_2!$R$4:$T$24</definedName>
    <definedName name="Force_3_2_Result_ADJ">Force_3_2!$V$4:$X$24</definedName>
    <definedName name="Force_3_2_Spec" localSheetId="12">Force_3_2!$O$4:$Q$24</definedName>
    <definedName name="Force_3_2_STD1" localSheetId="12">Force_3_2!$A$28</definedName>
    <definedName name="Force_3_2_STD2" localSheetId="12">Force_3_2!$A$52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131" i="30" l="1"/>
  <c r="M109" i="30"/>
  <c r="M91" i="30"/>
  <c r="K131" i="30" s="1"/>
  <c r="D36" i="32" l="1"/>
  <c r="Z44" i="30" l="1"/>
  <c r="Z43" i="30"/>
  <c r="Z42" i="30"/>
  <c r="Z41" i="30"/>
  <c r="Z40" i="30"/>
  <c r="Z39" i="30"/>
  <c r="Z38" i="30"/>
  <c r="Z37" i="30"/>
  <c r="Z36" i="30"/>
  <c r="Z35" i="30"/>
  <c r="Z34" i="30"/>
  <c r="Z33" i="30"/>
  <c r="Z32" i="30"/>
  <c r="Z31" i="30"/>
  <c r="Z30" i="30"/>
  <c r="Z29" i="30"/>
  <c r="Z28" i="30"/>
  <c r="Z26" i="30"/>
  <c r="Z25" i="30"/>
  <c r="Z24" i="30"/>
  <c r="Z23" i="30"/>
  <c r="Z22" i="30"/>
  <c r="Z21" i="30"/>
  <c r="Z20" i="30"/>
  <c r="Z19" i="30"/>
  <c r="Z18" i="30"/>
  <c r="Z17" i="30"/>
  <c r="Z16" i="30"/>
  <c r="Z15" i="30"/>
  <c r="Z14" i="30"/>
  <c r="Z13" i="30"/>
  <c r="Z12" i="30"/>
  <c r="Z11" i="30"/>
  <c r="Z10" i="30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D43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R27" i="37"/>
  <c r="Q27" i="37"/>
  <c r="P27" i="37"/>
  <c r="O27" i="37"/>
  <c r="N27" i="37"/>
  <c r="M27" i="37"/>
  <c r="I27" i="37"/>
  <c r="H27" i="37"/>
  <c r="G27" i="37"/>
  <c r="F27" i="37"/>
  <c r="E27" i="37"/>
  <c r="D27" i="37"/>
  <c r="S28" i="37"/>
  <c r="L27" i="37"/>
  <c r="K27" i="37"/>
  <c r="J27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44" i="30"/>
  <c r="C43" i="30"/>
  <c r="C42" i="30"/>
  <c r="M42" i="30" s="1"/>
  <c r="C41" i="30"/>
  <c r="F41" i="30" s="1"/>
  <c r="C40" i="30"/>
  <c r="C39" i="30"/>
  <c r="C38" i="30"/>
  <c r="M38" i="30" s="1"/>
  <c r="C37" i="30"/>
  <c r="F37" i="30" s="1"/>
  <c r="C36" i="30"/>
  <c r="C35" i="30"/>
  <c r="C34" i="30"/>
  <c r="M34" i="30" s="1"/>
  <c r="C33" i="30"/>
  <c r="F33" i="30" s="1"/>
  <c r="C32" i="30"/>
  <c r="C31" i="30"/>
  <c r="C30" i="30"/>
  <c r="M30" i="30" s="1"/>
  <c r="C29" i="30"/>
  <c r="F29" i="30" s="1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O44" i="30"/>
  <c r="N44" i="30"/>
  <c r="M44" i="30"/>
  <c r="O43" i="30"/>
  <c r="N43" i="30"/>
  <c r="M43" i="30"/>
  <c r="O42" i="30"/>
  <c r="N42" i="30"/>
  <c r="M41" i="30"/>
  <c r="O40" i="30"/>
  <c r="N40" i="30"/>
  <c r="M40" i="30"/>
  <c r="O39" i="30"/>
  <c r="N39" i="30"/>
  <c r="M39" i="30"/>
  <c r="O38" i="30"/>
  <c r="N38" i="30"/>
  <c r="M37" i="30"/>
  <c r="O36" i="30"/>
  <c r="N36" i="30"/>
  <c r="M36" i="30"/>
  <c r="O35" i="30"/>
  <c r="N35" i="30"/>
  <c r="M35" i="30"/>
  <c r="O34" i="30"/>
  <c r="N34" i="30"/>
  <c r="M33" i="30"/>
  <c r="O32" i="30"/>
  <c r="N32" i="30"/>
  <c r="M32" i="30"/>
  <c r="O31" i="30"/>
  <c r="N31" i="30"/>
  <c r="M31" i="30"/>
  <c r="O30" i="30"/>
  <c r="N30" i="30"/>
  <c r="M29" i="30"/>
  <c r="O28" i="30"/>
  <c r="N28" i="30"/>
  <c r="M28" i="30"/>
  <c r="I44" i="30"/>
  <c r="H44" i="30"/>
  <c r="G44" i="30"/>
  <c r="F44" i="30"/>
  <c r="E44" i="30"/>
  <c r="D44" i="30"/>
  <c r="I43" i="30"/>
  <c r="H43" i="30"/>
  <c r="G43" i="30"/>
  <c r="F43" i="30"/>
  <c r="E43" i="30"/>
  <c r="D43" i="30"/>
  <c r="I42" i="30"/>
  <c r="H42" i="30"/>
  <c r="G42" i="30"/>
  <c r="F42" i="30"/>
  <c r="E42" i="30"/>
  <c r="D42" i="30"/>
  <c r="G41" i="30"/>
  <c r="I40" i="30"/>
  <c r="H40" i="30"/>
  <c r="G40" i="30"/>
  <c r="F40" i="30"/>
  <c r="E40" i="30"/>
  <c r="D40" i="30"/>
  <c r="I39" i="30"/>
  <c r="H39" i="30"/>
  <c r="G39" i="30"/>
  <c r="F39" i="30"/>
  <c r="E39" i="30"/>
  <c r="D39" i="30"/>
  <c r="I38" i="30"/>
  <c r="H38" i="30"/>
  <c r="G38" i="30"/>
  <c r="F38" i="30"/>
  <c r="E38" i="30"/>
  <c r="D38" i="30"/>
  <c r="G37" i="30"/>
  <c r="I36" i="30"/>
  <c r="H36" i="30"/>
  <c r="G36" i="30"/>
  <c r="F36" i="30"/>
  <c r="E36" i="30"/>
  <c r="D36" i="30"/>
  <c r="I35" i="30"/>
  <c r="H35" i="30"/>
  <c r="G35" i="30"/>
  <c r="F35" i="30"/>
  <c r="E35" i="30"/>
  <c r="D35" i="30"/>
  <c r="I34" i="30"/>
  <c r="H34" i="30"/>
  <c r="G34" i="30"/>
  <c r="F34" i="30"/>
  <c r="E34" i="30"/>
  <c r="D34" i="30"/>
  <c r="G33" i="30"/>
  <c r="I32" i="30"/>
  <c r="H32" i="30"/>
  <c r="G32" i="30"/>
  <c r="F32" i="30"/>
  <c r="E32" i="30"/>
  <c r="D32" i="30"/>
  <c r="I31" i="30"/>
  <c r="H31" i="30"/>
  <c r="G31" i="30"/>
  <c r="F31" i="30"/>
  <c r="E31" i="30"/>
  <c r="D31" i="30"/>
  <c r="I30" i="30"/>
  <c r="H30" i="30"/>
  <c r="G30" i="30"/>
  <c r="F30" i="30"/>
  <c r="E30" i="30"/>
  <c r="D30" i="30"/>
  <c r="G29" i="30"/>
  <c r="I28" i="30"/>
  <c r="H28" i="30"/>
  <c r="G28" i="30"/>
  <c r="F28" i="30"/>
  <c r="E28" i="30"/>
  <c r="D28" i="30"/>
  <c r="D33" i="30" l="1"/>
  <c r="D37" i="30"/>
  <c r="D41" i="30"/>
  <c r="N29" i="30"/>
  <c r="N33" i="30"/>
  <c r="N37" i="30"/>
  <c r="N41" i="30"/>
  <c r="D29" i="30"/>
  <c r="H29" i="30"/>
  <c r="H37" i="30"/>
  <c r="H41" i="30"/>
  <c r="E29" i="30"/>
  <c r="I29" i="30"/>
  <c r="E33" i="30"/>
  <c r="I33" i="30"/>
  <c r="E37" i="30"/>
  <c r="I37" i="30"/>
  <c r="E41" i="30"/>
  <c r="I41" i="30"/>
  <c r="O29" i="30"/>
  <c r="O33" i="30"/>
  <c r="O37" i="30"/>
  <c r="O41" i="30"/>
  <c r="H33" i="30"/>
  <c r="D27" i="30"/>
  <c r="E27" i="30"/>
  <c r="F27" i="30"/>
  <c r="G27" i="30"/>
  <c r="H27" i="30"/>
  <c r="I27" i="30"/>
  <c r="O27" i="30"/>
  <c r="N27" i="30"/>
  <c r="M27" i="30"/>
  <c r="R44" i="30"/>
  <c r="Q44" i="30"/>
  <c r="P44" i="30"/>
  <c r="R43" i="30"/>
  <c r="Q43" i="30"/>
  <c r="P43" i="30"/>
  <c r="R42" i="30"/>
  <c r="Q42" i="30"/>
  <c r="P42" i="30"/>
  <c r="R41" i="30"/>
  <c r="Q41" i="30"/>
  <c r="P41" i="30"/>
  <c r="R40" i="30"/>
  <c r="Q40" i="30"/>
  <c r="P40" i="30"/>
  <c r="R39" i="30"/>
  <c r="Q39" i="30"/>
  <c r="P39" i="30"/>
  <c r="R38" i="30"/>
  <c r="Q38" i="30"/>
  <c r="P38" i="30"/>
  <c r="R37" i="30"/>
  <c r="Q37" i="30"/>
  <c r="P37" i="30"/>
  <c r="R36" i="30"/>
  <c r="Q36" i="30"/>
  <c r="P36" i="30"/>
  <c r="R35" i="30"/>
  <c r="Q35" i="30"/>
  <c r="P35" i="30"/>
  <c r="R34" i="30"/>
  <c r="Q34" i="30"/>
  <c r="P34" i="30"/>
  <c r="R33" i="30"/>
  <c r="Q33" i="30"/>
  <c r="P33" i="30"/>
  <c r="R32" i="30"/>
  <c r="Q32" i="30"/>
  <c r="P32" i="30"/>
  <c r="R31" i="30"/>
  <c r="Q31" i="30"/>
  <c r="P31" i="30"/>
  <c r="R30" i="30"/>
  <c r="Q30" i="30"/>
  <c r="P30" i="30"/>
  <c r="R29" i="30"/>
  <c r="Q29" i="30"/>
  <c r="P29" i="30"/>
  <c r="R28" i="30"/>
  <c r="Q28" i="30"/>
  <c r="P28" i="30"/>
  <c r="R27" i="30"/>
  <c r="Q27" i="30"/>
  <c r="P27" i="30"/>
  <c r="R26" i="30"/>
  <c r="Q26" i="30"/>
  <c r="P26" i="30"/>
  <c r="R25" i="30"/>
  <c r="Q25" i="30"/>
  <c r="P25" i="30"/>
  <c r="R24" i="30"/>
  <c r="Q24" i="30"/>
  <c r="P24" i="30"/>
  <c r="R23" i="30"/>
  <c r="Q23" i="30"/>
  <c r="P23" i="30"/>
  <c r="R22" i="30"/>
  <c r="Q22" i="30"/>
  <c r="P22" i="30"/>
  <c r="S28" i="30" s="1"/>
  <c r="R21" i="30"/>
  <c r="Q21" i="30"/>
  <c r="P21" i="30"/>
  <c r="R20" i="30"/>
  <c r="Q20" i="30"/>
  <c r="P20" i="30"/>
  <c r="R19" i="30"/>
  <c r="Q19" i="30"/>
  <c r="P19" i="30"/>
  <c r="R18" i="30"/>
  <c r="Q18" i="30"/>
  <c r="P18" i="30"/>
  <c r="R17" i="30"/>
  <c r="Q17" i="30"/>
  <c r="P17" i="30"/>
  <c r="R16" i="30"/>
  <c r="Q16" i="30"/>
  <c r="P16" i="30"/>
  <c r="R15" i="30"/>
  <c r="Q15" i="30"/>
  <c r="P15" i="30"/>
  <c r="R14" i="30"/>
  <c r="Q14" i="30"/>
  <c r="P14" i="30"/>
  <c r="R13" i="30"/>
  <c r="Q13" i="30"/>
  <c r="P13" i="30"/>
  <c r="R12" i="30"/>
  <c r="Q12" i="30"/>
  <c r="P12" i="30"/>
  <c r="R11" i="30"/>
  <c r="Q11" i="30"/>
  <c r="P11" i="30"/>
  <c r="R10" i="30"/>
  <c r="Q10" i="30"/>
  <c r="P10" i="30"/>
  <c r="R9" i="30"/>
  <c r="Q9" i="30"/>
  <c r="P9" i="30"/>
  <c r="O9" i="30"/>
  <c r="O26" i="30"/>
  <c r="N26" i="30"/>
  <c r="M26" i="30"/>
  <c r="O25" i="30"/>
  <c r="N25" i="30"/>
  <c r="M25" i="30"/>
  <c r="O24" i="30"/>
  <c r="N24" i="30"/>
  <c r="M24" i="30"/>
  <c r="O23" i="30"/>
  <c r="N23" i="30"/>
  <c r="M23" i="30"/>
  <c r="O22" i="30"/>
  <c r="N22" i="30"/>
  <c r="M22" i="30"/>
  <c r="O21" i="30"/>
  <c r="N21" i="30"/>
  <c r="M21" i="30"/>
  <c r="O20" i="30"/>
  <c r="N20" i="30"/>
  <c r="M20" i="30"/>
  <c r="O19" i="30"/>
  <c r="N19" i="30"/>
  <c r="M19" i="30"/>
  <c r="O18" i="30"/>
  <c r="N18" i="30"/>
  <c r="M18" i="30"/>
  <c r="O17" i="30"/>
  <c r="N17" i="30"/>
  <c r="M17" i="30"/>
  <c r="O16" i="30"/>
  <c r="N16" i="30"/>
  <c r="M16" i="30"/>
  <c r="O15" i="30"/>
  <c r="N15" i="30"/>
  <c r="M15" i="30"/>
  <c r="O14" i="30"/>
  <c r="N14" i="30"/>
  <c r="M14" i="30"/>
  <c r="O13" i="30"/>
  <c r="N13" i="30"/>
  <c r="M13" i="30"/>
  <c r="O12" i="30"/>
  <c r="N12" i="30"/>
  <c r="M12" i="30"/>
  <c r="O11" i="30"/>
  <c r="N11" i="30"/>
  <c r="M11" i="30"/>
  <c r="O10" i="30"/>
  <c r="N10" i="30"/>
  <c r="M10" i="30"/>
  <c r="N9" i="30"/>
  <c r="M9" i="30"/>
  <c r="L9" i="30"/>
  <c r="L42" i="30"/>
  <c r="K41" i="30"/>
  <c r="L38" i="30"/>
  <c r="K37" i="30"/>
  <c r="L34" i="30"/>
  <c r="K33" i="30"/>
  <c r="J30" i="30"/>
  <c r="K29" i="30"/>
  <c r="L44" i="30"/>
  <c r="K44" i="30"/>
  <c r="J44" i="30"/>
  <c r="L43" i="30"/>
  <c r="K43" i="30"/>
  <c r="J43" i="30"/>
  <c r="J42" i="30"/>
  <c r="L41" i="30"/>
  <c r="L40" i="30"/>
  <c r="K40" i="30"/>
  <c r="J40" i="30"/>
  <c r="L39" i="30"/>
  <c r="K39" i="30"/>
  <c r="J39" i="30"/>
  <c r="J38" i="30"/>
  <c r="L37" i="30"/>
  <c r="L36" i="30"/>
  <c r="K36" i="30"/>
  <c r="J36" i="30"/>
  <c r="L35" i="30"/>
  <c r="K35" i="30"/>
  <c r="J35" i="30"/>
  <c r="J34" i="30"/>
  <c r="L33" i="30"/>
  <c r="L30" i="30"/>
  <c r="K30" i="30"/>
  <c r="J29" i="30"/>
  <c r="L28" i="30"/>
  <c r="K28" i="30"/>
  <c r="J28" i="30"/>
  <c r="L27" i="30"/>
  <c r="K27" i="30"/>
  <c r="J27" i="30"/>
  <c r="L26" i="30"/>
  <c r="K26" i="30"/>
  <c r="J26" i="30"/>
  <c r="L25" i="30"/>
  <c r="K25" i="30"/>
  <c r="J25" i="30"/>
  <c r="L24" i="30"/>
  <c r="K24" i="30"/>
  <c r="J24" i="30"/>
  <c r="L23" i="30"/>
  <c r="K23" i="30"/>
  <c r="J23" i="30"/>
  <c r="L22" i="30"/>
  <c r="K22" i="30"/>
  <c r="J22" i="30"/>
  <c r="L21" i="30"/>
  <c r="K21" i="30"/>
  <c r="J21" i="30"/>
  <c r="L20" i="30"/>
  <c r="K20" i="30"/>
  <c r="J20" i="30"/>
  <c r="L19" i="30"/>
  <c r="K19" i="30"/>
  <c r="J19" i="30"/>
  <c r="L18" i="30"/>
  <c r="K18" i="30"/>
  <c r="J18" i="30"/>
  <c r="L17" i="30"/>
  <c r="K17" i="30"/>
  <c r="J17" i="30"/>
  <c r="L16" i="30"/>
  <c r="K16" i="30"/>
  <c r="J16" i="30"/>
  <c r="L15" i="30"/>
  <c r="K15" i="30"/>
  <c r="J15" i="30"/>
  <c r="L14" i="30"/>
  <c r="K14" i="30"/>
  <c r="J14" i="30"/>
  <c r="L13" i="30"/>
  <c r="K13" i="30"/>
  <c r="J13" i="30"/>
  <c r="L12" i="30"/>
  <c r="K12" i="30"/>
  <c r="J12" i="30"/>
  <c r="L11" i="30"/>
  <c r="K11" i="30"/>
  <c r="J11" i="30"/>
  <c r="L10" i="30"/>
  <c r="K10" i="30"/>
  <c r="J10" i="30"/>
  <c r="K9" i="30"/>
  <c r="J9" i="30"/>
  <c r="I9" i="30"/>
  <c r="I26" i="30"/>
  <c r="H26" i="30"/>
  <c r="G26" i="30"/>
  <c r="I25" i="30"/>
  <c r="H25" i="30"/>
  <c r="G25" i="30"/>
  <c r="I24" i="30"/>
  <c r="H24" i="30"/>
  <c r="G24" i="30"/>
  <c r="I23" i="30"/>
  <c r="H23" i="30"/>
  <c r="G23" i="30"/>
  <c r="I22" i="30"/>
  <c r="H22" i="30"/>
  <c r="G22" i="30"/>
  <c r="I21" i="30"/>
  <c r="H21" i="30"/>
  <c r="G21" i="30"/>
  <c r="I20" i="30"/>
  <c r="H20" i="30"/>
  <c r="G20" i="30"/>
  <c r="I19" i="30"/>
  <c r="H19" i="30"/>
  <c r="G19" i="30"/>
  <c r="I18" i="30"/>
  <c r="H18" i="30"/>
  <c r="G18" i="30"/>
  <c r="I17" i="30"/>
  <c r="H17" i="30"/>
  <c r="G17" i="30"/>
  <c r="I16" i="30"/>
  <c r="H16" i="30"/>
  <c r="G16" i="30"/>
  <c r="I15" i="30"/>
  <c r="H15" i="30"/>
  <c r="G15" i="30"/>
  <c r="I14" i="30"/>
  <c r="H14" i="30"/>
  <c r="G14" i="30"/>
  <c r="I13" i="30"/>
  <c r="H13" i="30"/>
  <c r="G13" i="30"/>
  <c r="I12" i="30"/>
  <c r="H12" i="30"/>
  <c r="G12" i="30"/>
  <c r="I11" i="30"/>
  <c r="H11" i="30"/>
  <c r="G11" i="30"/>
  <c r="I10" i="30"/>
  <c r="H10" i="30"/>
  <c r="G10" i="30"/>
  <c r="H9" i="30"/>
  <c r="G9" i="30"/>
  <c r="F9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E9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L29" i="30" l="1"/>
  <c r="J33" i="30"/>
  <c r="K34" i="30"/>
  <c r="J37" i="30"/>
  <c r="K38" i="30"/>
  <c r="J41" i="30"/>
  <c r="K42" i="30"/>
  <c r="M126" i="37"/>
  <c r="Z44" i="37" s="1"/>
  <c r="M125" i="37"/>
  <c r="Z43" i="37" s="1"/>
  <c r="M124" i="37"/>
  <c r="Z42" i="37" s="1"/>
  <c r="M123" i="37"/>
  <c r="Z41" i="37" s="1"/>
  <c r="M122" i="37"/>
  <c r="Z40" i="37" s="1"/>
  <c r="M121" i="37"/>
  <c r="Z39" i="37" s="1"/>
  <c r="M120" i="37"/>
  <c r="Z38" i="37" s="1"/>
  <c r="M119" i="37"/>
  <c r="U78" i="37" s="1"/>
  <c r="M118" i="37"/>
  <c r="Z36" i="37" s="1"/>
  <c r="M117" i="37"/>
  <c r="Z35" i="37" s="1"/>
  <c r="M116" i="37"/>
  <c r="Z34" i="37" s="1"/>
  <c r="M115" i="37"/>
  <c r="Z33" i="37" s="1"/>
  <c r="M114" i="37"/>
  <c r="Z32" i="37" s="1"/>
  <c r="M113" i="37"/>
  <c r="Z31" i="37" s="1"/>
  <c r="M112" i="37"/>
  <c r="Z30" i="37" s="1"/>
  <c r="M111" i="37"/>
  <c r="Z29" i="37" s="1"/>
  <c r="M110" i="37"/>
  <c r="Z28" i="37" s="1"/>
  <c r="M109" i="37"/>
  <c r="Z27" i="37" s="1"/>
  <c r="M108" i="37"/>
  <c r="Z26" i="37" s="1"/>
  <c r="M107" i="37"/>
  <c r="Z25" i="37" s="1"/>
  <c r="M106" i="37"/>
  <c r="Z24" i="37" s="1"/>
  <c r="M105" i="37"/>
  <c r="Z23" i="37" s="1"/>
  <c r="M104" i="37"/>
  <c r="Z22" i="37" s="1"/>
  <c r="M103" i="37"/>
  <c r="Z21" i="37" s="1"/>
  <c r="M102" i="37"/>
  <c r="Z20" i="37" s="1"/>
  <c r="M101" i="37"/>
  <c r="Z19" i="37" s="1"/>
  <c r="M100" i="37"/>
  <c r="Z18" i="37" s="1"/>
  <c r="M99" i="37"/>
  <c r="Z17" i="37" s="1"/>
  <c r="M98" i="37"/>
  <c r="Z16" i="37" s="1"/>
  <c r="M97" i="37"/>
  <c r="Z15" i="37" s="1"/>
  <c r="M96" i="37"/>
  <c r="Z14" i="37" s="1"/>
  <c r="M95" i="37"/>
  <c r="Z13" i="37" s="1"/>
  <c r="M94" i="37"/>
  <c r="Z12" i="37" s="1"/>
  <c r="M93" i="37"/>
  <c r="Z11" i="37" s="1"/>
  <c r="M92" i="37"/>
  <c r="Z10" i="37" s="1"/>
  <c r="M91" i="37"/>
  <c r="U50" i="37" s="1"/>
  <c r="G126" i="37"/>
  <c r="G125" i="37"/>
  <c r="G124" i="37"/>
  <c r="G123" i="37"/>
  <c r="G122" i="37"/>
  <c r="G121" i="37"/>
  <c r="G120" i="37"/>
  <c r="G119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102" i="37"/>
  <c r="G101" i="37"/>
  <c r="G100" i="37"/>
  <c r="G99" i="37"/>
  <c r="G98" i="37"/>
  <c r="G97" i="37"/>
  <c r="G96" i="37"/>
  <c r="G95" i="37"/>
  <c r="G94" i="37"/>
  <c r="G93" i="37"/>
  <c r="G92" i="37"/>
  <c r="B190" i="28"/>
  <c r="B191" i="28"/>
  <c r="B192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13" i="28"/>
  <c r="B214" i="28"/>
  <c r="B215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X255" i="28"/>
  <c r="J256" i="28"/>
  <c r="X256" i="28"/>
  <c r="J257" i="28"/>
  <c r="X257" i="28"/>
  <c r="J258" i="28"/>
  <c r="X258" i="28"/>
  <c r="K309" i="28"/>
  <c r="K310" i="28"/>
  <c r="T315" i="28"/>
  <c r="W334" i="28"/>
  <c r="K335" i="28"/>
  <c r="Q335" i="28"/>
  <c r="W335" i="28"/>
  <c r="AC335" i="28"/>
  <c r="O7" i="3"/>
  <c r="M8" i="3"/>
  <c r="N8" i="3"/>
  <c r="U80" i="37"/>
  <c r="R89" i="37"/>
  <c r="S90" i="37" s="1"/>
  <c r="K85" i="37"/>
  <c r="K84" i="37"/>
  <c r="K83" i="37"/>
  <c r="K82" i="37"/>
  <c r="K81" i="37"/>
  <c r="K80" i="37"/>
  <c r="K79" i="37"/>
  <c r="K78" i="37"/>
  <c r="K77" i="37"/>
  <c r="K76" i="37"/>
  <c r="K75" i="37"/>
  <c r="U74" i="37"/>
  <c r="K74" i="37"/>
  <c r="K73" i="37"/>
  <c r="K72" i="37"/>
  <c r="K71" i="37"/>
  <c r="K70" i="37"/>
  <c r="U69" i="37"/>
  <c r="K69" i="37"/>
  <c r="U68" i="37"/>
  <c r="K68" i="37"/>
  <c r="K67" i="37"/>
  <c r="K66" i="37"/>
  <c r="K65" i="37"/>
  <c r="K64" i="37"/>
  <c r="K63" i="37"/>
  <c r="K62" i="37"/>
  <c r="K61" i="37"/>
  <c r="K60" i="37"/>
  <c r="K59" i="37"/>
  <c r="K58" i="37"/>
  <c r="K57" i="37"/>
  <c r="K56" i="37"/>
  <c r="K55" i="37"/>
  <c r="K54" i="37"/>
  <c r="K53" i="37"/>
  <c r="K52" i="37"/>
  <c r="K51" i="37"/>
  <c r="K50" i="37"/>
  <c r="C49" i="37"/>
  <c r="U85" i="37"/>
  <c r="U84" i="37"/>
  <c r="U83" i="37"/>
  <c r="U81" i="37"/>
  <c r="U79" i="37"/>
  <c r="U77" i="37"/>
  <c r="U76" i="37"/>
  <c r="U75" i="37"/>
  <c r="U73" i="37"/>
  <c r="U72" i="37"/>
  <c r="U71" i="37"/>
  <c r="U67" i="37"/>
  <c r="U66" i="37"/>
  <c r="U65" i="37"/>
  <c r="U63" i="37"/>
  <c r="U62" i="37"/>
  <c r="U61" i="37"/>
  <c r="U59" i="37"/>
  <c r="U58" i="37"/>
  <c r="U57" i="37"/>
  <c r="U56" i="37"/>
  <c r="U55" i="37"/>
  <c r="U54" i="37"/>
  <c r="U53" i="37"/>
  <c r="U51" i="37"/>
  <c r="J3" i="37"/>
  <c r="I3" i="37"/>
  <c r="S10" i="37" s="1"/>
  <c r="AC287" i="28" s="1"/>
  <c r="G3" i="37"/>
  <c r="E3" i="37" s="1"/>
  <c r="F3" i="37"/>
  <c r="S91" i="37" s="1"/>
  <c r="T91" i="37" s="1"/>
  <c r="D3" i="37"/>
  <c r="P62" i="37" s="1"/>
  <c r="B3" i="37"/>
  <c r="B27" i="37" s="1"/>
  <c r="K30" i="3" s="1"/>
  <c r="H92" i="37" l="1"/>
  <c r="H96" i="37"/>
  <c r="H100" i="37"/>
  <c r="H104" i="37"/>
  <c r="H108" i="37"/>
  <c r="H112" i="37"/>
  <c r="H116" i="37"/>
  <c r="H120" i="37"/>
  <c r="H124" i="37"/>
  <c r="Q32" i="33"/>
  <c r="H184" i="28"/>
  <c r="H93" i="37"/>
  <c r="H97" i="37"/>
  <c r="H101" i="37"/>
  <c r="H105" i="37"/>
  <c r="H109" i="37"/>
  <c r="H113" i="37"/>
  <c r="H117" i="37"/>
  <c r="H121" i="37"/>
  <c r="H125" i="37"/>
  <c r="B184" i="28"/>
  <c r="G91" i="37"/>
  <c r="H94" i="37"/>
  <c r="H98" i="37"/>
  <c r="H102" i="37"/>
  <c r="H106" i="37"/>
  <c r="H110" i="37"/>
  <c r="H114" i="37"/>
  <c r="H118" i="37"/>
  <c r="H122" i="37"/>
  <c r="H126" i="37"/>
  <c r="H91" i="37"/>
  <c r="H95" i="37"/>
  <c r="H99" i="37"/>
  <c r="H103" i="37"/>
  <c r="H107" i="37"/>
  <c r="H111" i="37"/>
  <c r="H115" i="37"/>
  <c r="H119" i="37"/>
  <c r="H123" i="37"/>
  <c r="Z9" i="37"/>
  <c r="Z37" i="37"/>
  <c r="Q14" i="33"/>
  <c r="O30" i="3"/>
  <c r="Q50" i="3"/>
  <c r="P49" i="3"/>
  <c r="O48" i="3"/>
  <c r="Q46" i="3"/>
  <c r="P45" i="3"/>
  <c r="O44" i="3"/>
  <c r="Q42" i="3"/>
  <c r="P41" i="3"/>
  <c r="O40" i="3"/>
  <c r="Q38" i="3"/>
  <c r="P37" i="3"/>
  <c r="O36" i="3"/>
  <c r="Q34" i="3"/>
  <c r="P33" i="3"/>
  <c r="O32" i="3"/>
  <c r="Q30" i="3"/>
  <c r="Q48" i="3"/>
  <c r="P43" i="3"/>
  <c r="P39" i="3"/>
  <c r="P35" i="3"/>
  <c r="P31" i="3"/>
  <c r="P50" i="3"/>
  <c r="O49" i="3"/>
  <c r="Q47" i="3"/>
  <c r="P46" i="3"/>
  <c r="O45" i="3"/>
  <c r="Q43" i="3"/>
  <c r="P42" i="3"/>
  <c r="O41" i="3"/>
  <c r="Q39" i="3"/>
  <c r="P38" i="3"/>
  <c r="O37" i="3"/>
  <c r="Q35" i="3"/>
  <c r="P34" i="3"/>
  <c r="O33" i="3"/>
  <c r="Q31" i="3"/>
  <c r="P30" i="3"/>
  <c r="O50" i="3"/>
  <c r="O46" i="3"/>
  <c r="O42" i="3"/>
  <c r="O38" i="3"/>
  <c r="O34" i="3"/>
  <c r="Q49" i="3"/>
  <c r="P48" i="3"/>
  <c r="O47" i="3"/>
  <c r="Q45" i="3"/>
  <c r="P44" i="3"/>
  <c r="O43" i="3"/>
  <c r="Q41" i="3"/>
  <c r="P40" i="3"/>
  <c r="O39" i="3"/>
  <c r="Q37" i="3"/>
  <c r="P36" i="3"/>
  <c r="O35" i="3"/>
  <c r="Q33" i="3"/>
  <c r="P32" i="3"/>
  <c r="O31" i="3"/>
  <c r="P47" i="3"/>
  <c r="Q44" i="3"/>
  <c r="Q40" i="3"/>
  <c r="Q36" i="3"/>
  <c r="Q32" i="3"/>
  <c r="Q29" i="3"/>
  <c r="P28" i="3"/>
  <c r="O27" i="3"/>
  <c r="Q25" i="3"/>
  <c r="P24" i="3"/>
  <c r="O23" i="3"/>
  <c r="Q21" i="3"/>
  <c r="P20" i="3"/>
  <c r="O19" i="3"/>
  <c r="Q17" i="3"/>
  <c r="P16" i="3"/>
  <c r="O15" i="3"/>
  <c r="Q13" i="3"/>
  <c r="P12" i="3"/>
  <c r="O11" i="3"/>
  <c r="Q9" i="3"/>
  <c r="O28" i="3"/>
  <c r="Q26" i="3"/>
  <c r="P15" i="3"/>
  <c r="P29" i="3"/>
  <c r="P25" i="3"/>
  <c r="O24" i="3"/>
  <c r="Q22" i="3"/>
  <c r="P21" i="3"/>
  <c r="O20" i="3"/>
  <c r="Q18" i="3"/>
  <c r="P17" i="3"/>
  <c r="O16" i="3"/>
  <c r="Q14" i="3"/>
  <c r="P13" i="3"/>
  <c r="O12" i="3"/>
  <c r="Q10" i="3"/>
  <c r="P9" i="3"/>
  <c r="O29" i="3"/>
  <c r="Q27" i="3"/>
  <c r="P26" i="3"/>
  <c r="O25" i="3"/>
  <c r="Q23" i="3"/>
  <c r="P22" i="3"/>
  <c r="O21" i="3"/>
  <c r="Q19" i="3"/>
  <c r="P18" i="3"/>
  <c r="O17" i="3"/>
  <c r="Q15" i="3"/>
  <c r="P14" i="3"/>
  <c r="O13" i="3"/>
  <c r="Q11" i="3"/>
  <c r="P10" i="3"/>
  <c r="Q28" i="3"/>
  <c r="P27" i="3"/>
  <c r="O26" i="3"/>
  <c r="Q24" i="3"/>
  <c r="P23" i="3"/>
  <c r="O22" i="3"/>
  <c r="Q20" i="3"/>
  <c r="P19" i="3"/>
  <c r="O18" i="3"/>
  <c r="Q16" i="3"/>
  <c r="O14" i="3"/>
  <c r="Q12" i="3"/>
  <c r="P11" i="3"/>
  <c r="O10" i="3"/>
  <c r="M9" i="3"/>
  <c r="O9" i="3"/>
  <c r="V27" i="37"/>
  <c r="V44" i="37"/>
  <c r="V40" i="37"/>
  <c r="V36" i="37"/>
  <c r="V32" i="37"/>
  <c r="V28" i="37"/>
  <c r="V31" i="37"/>
  <c r="V38" i="37"/>
  <c r="V30" i="37"/>
  <c r="V37" i="37"/>
  <c r="V29" i="37"/>
  <c r="V43" i="37"/>
  <c r="V39" i="37"/>
  <c r="V35" i="37"/>
  <c r="V42" i="37"/>
  <c r="V34" i="37"/>
  <c r="V41" i="37"/>
  <c r="V33" i="37"/>
  <c r="U70" i="37"/>
  <c r="U82" i="37"/>
  <c r="U64" i="37"/>
  <c r="U60" i="37"/>
  <c r="U52" i="37"/>
  <c r="M30" i="3"/>
  <c r="M46" i="3"/>
  <c r="T184" i="28"/>
  <c r="S309" i="28"/>
  <c r="O298" i="28" s="1"/>
  <c r="W298" i="28" s="1"/>
  <c r="M38" i="3"/>
  <c r="M23" i="3"/>
  <c r="M15" i="3"/>
  <c r="M50" i="3"/>
  <c r="M42" i="3"/>
  <c r="M34" i="3"/>
  <c r="M27" i="3"/>
  <c r="M19" i="3"/>
  <c r="M11" i="3"/>
  <c r="M47" i="3"/>
  <c r="M43" i="3"/>
  <c r="M39" i="3"/>
  <c r="M35" i="3"/>
  <c r="M31" i="3"/>
  <c r="M28" i="3"/>
  <c r="M24" i="3"/>
  <c r="M20" i="3"/>
  <c r="M16" i="3"/>
  <c r="M12" i="3"/>
  <c r="H3" i="37"/>
  <c r="AF184" i="28" s="1"/>
  <c r="W276" i="28" s="1"/>
  <c r="V14" i="37"/>
  <c r="V16" i="37"/>
  <c r="M49" i="3"/>
  <c r="M45" i="3"/>
  <c r="M41" i="3"/>
  <c r="M37" i="3"/>
  <c r="M33" i="3"/>
  <c r="M26" i="3"/>
  <c r="M22" i="3"/>
  <c r="M18" i="3"/>
  <c r="M14" i="3"/>
  <c r="M10" i="3"/>
  <c r="M48" i="3"/>
  <c r="M44" i="3"/>
  <c r="M40" i="3"/>
  <c r="M36" i="3"/>
  <c r="M32" i="3"/>
  <c r="M29" i="3"/>
  <c r="M25" i="3"/>
  <c r="M21" i="3"/>
  <c r="M17" i="3"/>
  <c r="M13" i="3"/>
  <c r="P77" i="37"/>
  <c r="P83" i="37"/>
  <c r="P79" i="37"/>
  <c r="P75" i="37"/>
  <c r="P71" i="37"/>
  <c r="P81" i="37"/>
  <c r="P78" i="37"/>
  <c r="P73" i="37"/>
  <c r="P70" i="37"/>
  <c r="P67" i="37"/>
  <c r="P63" i="37"/>
  <c r="P59" i="37"/>
  <c r="P55" i="37"/>
  <c r="P51" i="37"/>
  <c r="P64" i="37"/>
  <c r="P56" i="37"/>
  <c r="P80" i="37"/>
  <c r="P72" i="37"/>
  <c r="P85" i="37"/>
  <c r="P84" i="37"/>
  <c r="P69" i="37"/>
  <c r="P61" i="37"/>
  <c r="P82" i="37"/>
  <c r="P66" i="37"/>
  <c r="P60" i="37"/>
  <c r="P57" i="37"/>
  <c r="P54" i="37"/>
  <c r="P76" i="37"/>
  <c r="P68" i="37"/>
  <c r="P65" i="37"/>
  <c r="P50" i="37"/>
  <c r="P58" i="37"/>
  <c r="P52" i="37"/>
  <c r="P74" i="37"/>
  <c r="P53" i="37"/>
  <c r="V23" i="37"/>
  <c r="V19" i="37"/>
  <c r="V15" i="37"/>
  <c r="V22" i="37"/>
  <c r="V25" i="37"/>
  <c r="V26" i="37"/>
  <c r="W26" i="37" s="1"/>
  <c r="V21" i="37"/>
  <c r="V24" i="37"/>
  <c r="V18" i="37"/>
  <c r="V13" i="37"/>
  <c r="V10" i="37"/>
  <c r="V12" i="37"/>
  <c r="V20" i="37"/>
  <c r="V17" i="37"/>
  <c r="V11" i="37"/>
  <c r="V9" i="37"/>
  <c r="G8" i="37"/>
  <c r="H8" i="37" s="1"/>
  <c r="I8" i="37" s="1"/>
  <c r="B9" i="37"/>
  <c r="K9" i="3" s="1"/>
  <c r="T90" i="37"/>
  <c r="C96" i="37" s="1"/>
  <c r="K131" i="37"/>
  <c r="I131" i="37"/>
  <c r="J131" i="37"/>
  <c r="S93" i="30"/>
  <c r="S90" i="30" s="1"/>
  <c r="U49" i="37" l="1"/>
  <c r="F102" i="37"/>
  <c r="F101" i="37"/>
  <c r="D113" i="37"/>
  <c r="D123" i="37"/>
  <c r="D95" i="37"/>
  <c r="Y34" i="37"/>
  <c r="Y43" i="37"/>
  <c r="Y38" i="37"/>
  <c r="Y36" i="37"/>
  <c r="Y42" i="37"/>
  <c r="Y29" i="37"/>
  <c r="Y31" i="37"/>
  <c r="Y40" i="37"/>
  <c r="Y33" i="37"/>
  <c r="Y35" i="37"/>
  <c r="Y37" i="37"/>
  <c r="Y28" i="37"/>
  <c r="Y44" i="37"/>
  <c r="Y41" i="37"/>
  <c r="Y39" i="37"/>
  <c r="Y30" i="37"/>
  <c r="Y32" i="37"/>
  <c r="Y27" i="37"/>
  <c r="X24" i="37"/>
  <c r="X17" i="37"/>
  <c r="X25" i="37"/>
  <c r="X13" i="37"/>
  <c r="X21" i="37"/>
  <c r="W19" i="37"/>
  <c r="X34" i="37"/>
  <c r="W18" i="37"/>
  <c r="W10" i="37"/>
  <c r="W11" i="37"/>
  <c r="W20" i="37"/>
  <c r="W14" i="37"/>
  <c r="X32" i="37"/>
  <c r="F106" i="37"/>
  <c r="D122" i="37"/>
  <c r="L131" i="37"/>
  <c r="M131" i="37" s="1"/>
  <c r="D112" i="37"/>
  <c r="D110" i="37"/>
  <c r="E94" i="37"/>
  <c r="F100" i="37"/>
  <c r="E96" i="37"/>
  <c r="F105" i="37"/>
  <c r="F94" i="37"/>
  <c r="E103" i="37"/>
  <c r="E99" i="37"/>
  <c r="E106" i="37"/>
  <c r="E98" i="37"/>
  <c r="W16" i="37"/>
  <c r="E101" i="37"/>
  <c r="X16" i="37"/>
  <c r="E108" i="37"/>
  <c r="E107" i="37"/>
  <c r="E102" i="37"/>
  <c r="E105" i="37"/>
  <c r="E104" i="37"/>
  <c r="E92" i="37"/>
  <c r="E93" i="37"/>
  <c r="D118" i="37"/>
  <c r="D119" i="37"/>
  <c r="D124" i="37"/>
  <c r="D115" i="37"/>
  <c r="D121" i="37"/>
  <c r="D117" i="37"/>
  <c r="D126" i="37"/>
  <c r="Q258" i="28"/>
  <c r="AH258" i="28" s="1"/>
  <c r="L303" i="28"/>
  <c r="R303" i="28" s="1"/>
  <c r="AC329" i="28" s="1"/>
  <c r="AC334" i="28" s="1"/>
  <c r="D125" i="37"/>
  <c r="D111" i="37"/>
  <c r="T190" i="28"/>
  <c r="H191" i="28"/>
  <c r="T192" i="28"/>
  <c r="H197" i="28"/>
  <c r="T198" i="28"/>
  <c r="H199" i="28"/>
  <c r="T200" i="28"/>
  <c r="H201" i="28"/>
  <c r="T202" i="28"/>
  <c r="H203" i="28"/>
  <c r="T204" i="28"/>
  <c r="H205" i="28"/>
  <c r="T206" i="28"/>
  <c r="H207" i="28"/>
  <c r="T208" i="28"/>
  <c r="H213" i="28"/>
  <c r="T214" i="28"/>
  <c r="H215" i="28"/>
  <c r="T220" i="28"/>
  <c r="H221" i="28"/>
  <c r="T222" i="28"/>
  <c r="H223" i="28"/>
  <c r="T224" i="28"/>
  <c r="H225" i="28"/>
  <c r="T226" i="28"/>
  <c r="H227" i="28"/>
  <c r="T228" i="28"/>
  <c r="H229" i="28"/>
  <c r="T230" i="28"/>
  <c r="H231" i="28"/>
  <c r="N191" i="28"/>
  <c r="N197" i="28"/>
  <c r="N199" i="28"/>
  <c r="N201" i="28"/>
  <c r="N203" i="28"/>
  <c r="N205" i="28"/>
  <c r="N207" i="28"/>
  <c r="N213" i="28"/>
  <c r="N215" i="28"/>
  <c r="N221" i="28"/>
  <c r="N223" i="28"/>
  <c r="N225" i="28"/>
  <c r="H192" i="28"/>
  <c r="T197" i="28"/>
  <c r="N198" i="28"/>
  <c r="H204" i="28"/>
  <c r="T205" i="28"/>
  <c r="N206" i="28"/>
  <c r="H220" i="28"/>
  <c r="T221" i="28"/>
  <c r="N222" i="28"/>
  <c r="T231" i="28"/>
  <c r="H200" i="28"/>
  <c r="H224" i="28"/>
  <c r="T227" i="28"/>
  <c r="N229" i="28"/>
  <c r="Z184" i="28"/>
  <c r="H198" i="28"/>
  <c r="T199" i="28"/>
  <c r="N200" i="28"/>
  <c r="H206" i="28"/>
  <c r="T207" i="28"/>
  <c r="N208" i="28"/>
  <c r="H222" i="28"/>
  <c r="T223" i="28"/>
  <c r="N224" i="28"/>
  <c r="T229" i="28"/>
  <c r="N230" i="28"/>
  <c r="N231" i="28"/>
  <c r="H190" i="28"/>
  <c r="T191" i="28"/>
  <c r="N192" i="28"/>
  <c r="H202" i="28"/>
  <c r="T203" i="28"/>
  <c r="N204" i="28"/>
  <c r="H214" i="28"/>
  <c r="T215" i="28"/>
  <c r="N220" i="28"/>
  <c r="H226" i="28"/>
  <c r="N227" i="28"/>
  <c r="H228" i="28"/>
  <c r="N190" i="28"/>
  <c r="T201" i="28"/>
  <c r="N202" i="28"/>
  <c r="H208" i="28"/>
  <c r="T213" i="28"/>
  <c r="N214" i="28"/>
  <c r="T225" i="28"/>
  <c r="N226" i="28"/>
  <c r="N228" i="28"/>
  <c r="H230" i="28"/>
  <c r="E95" i="37"/>
  <c r="E122" i="37"/>
  <c r="F117" i="37"/>
  <c r="F113" i="37"/>
  <c r="F93" i="37"/>
  <c r="F119" i="37"/>
  <c r="W34" i="37"/>
  <c r="F125" i="37"/>
  <c r="F103" i="37"/>
  <c r="F96" i="37"/>
  <c r="F108" i="37"/>
  <c r="F107" i="37"/>
  <c r="X14" i="37"/>
  <c r="F92" i="37"/>
  <c r="F98" i="37"/>
  <c r="E100" i="37"/>
  <c r="N15" i="33"/>
  <c r="F121" i="37"/>
  <c r="N32" i="33"/>
  <c r="E118" i="37"/>
  <c r="E126" i="37"/>
  <c r="N33" i="33"/>
  <c r="W24" i="37"/>
  <c r="N44" i="33"/>
  <c r="F111" i="37"/>
  <c r="E114" i="37"/>
  <c r="N30" i="33"/>
  <c r="C93" i="37"/>
  <c r="E124" i="37"/>
  <c r="D94" i="37"/>
  <c r="F99" i="37"/>
  <c r="F97" i="37"/>
  <c r="E97" i="37"/>
  <c r="C119" i="37"/>
  <c r="C123" i="37"/>
  <c r="C117" i="37"/>
  <c r="C121" i="37"/>
  <c r="E120" i="37"/>
  <c r="C100" i="37"/>
  <c r="N24" i="33"/>
  <c r="F118" i="37"/>
  <c r="F114" i="37"/>
  <c r="F124" i="37"/>
  <c r="F110" i="37"/>
  <c r="F116" i="37"/>
  <c r="D103" i="37"/>
  <c r="N12" i="3"/>
  <c r="N16" i="3"/>
  <c r="N20" i="3"/>
  <c r="N24" i="3"/>
  <c r="N28" i="3"/>
  <c r="N31" i="3"/>
  <c r="N35" i="3"/>
  <c r="N39" i="3"/>
  <c r="N43" i="3"/>
  <c r="N47" i="3"/>
  <c r="N10" i="3"/>
  <c r="N14" i="3"/>
  <c r="N18" i="3"/>
  <c r="N22" i="3"/>
  <c r="N37" i="3"/>
  <c r="N41" i="3"/>
  <c r="N45" i="3"/>
  <c r="N49" i="3"/>
  <c r="N11" i="3"/>
  <c r="N50" i="3"/>
  <c r="N9" i="3"/>
  <c r="N13" i="3"/>
  <c r="N17" i="3"/>
  <c r="N21" i="3"/>
  <c r="N25" i="3"/>
  <c r="N29" i="3"/>
  <c r="N32" i="3"/>
  <c r="N36" i="3"/>
  <c r="N40" i="3"/>
  <c r="N44" i="3"/>
  <c r="N48" i="3"/>
  <c r="N26" i="3"/>
  <c r="N33" i="3"/>
  <c r="N15" i="3"/>
  <c r="N19" i="3"/>
  <c r="N23" i="3"/>
  <c r="N27" i="3"/>
  <c r="N30" i="3"/>
  <c r="N34" i="3"/>
  <c r="N38" i="3"/>
  <c r="N42" i="3"/>
  <c r="N46" i="3"/>
  <c r="C109" i="37"/>
  <c r="C118" i="37"/>
  <c r="F122" i="37"/>
  <c r="C107" i="37"/>
  <c r="C99" i="37"/>
  <c r="N27" i="33"/>
  <c r="N36" i="33"/>
  <c r="C104" i="37"/>
  <c r="C114" i="37"/>
  <c r="N43" i="33"/>
  <c r="C113" i="37"/>
  <c r="N39" i="33"/>
  <c r="C112" i="37"/>
  <c r="N31" i="33"/>
  <c r="N38" i="33"/>
  <c r="N40" i="33"/>
  <c r="N25" i="33"/>
  <c r="N21" i="33"/>
  <c r="C91" i="37"/>
  <c r="D100" i="37"/>
  <c r="E115" i="37"/>
  <c r="E119" i="37"/>
  <c r="X9" i="37"/>
  <c r="Y9" i="37"/>
  <c r="W25" i="37"/>
  <c r="Y25" i="37"/>
  <c r="Y22" i="37"/>
  <c r="X22" i="37"/>
  <c r="Y15" i="37"/>
  <c r="W15" i="37"/>
  <c r="C115" i="37"/>
  <c r="N49" i="33"/>
  <c r="C124" i="37"/>
  <c r="N34" i="33"/>
  <c r="W22" i="37"/>
  <c r="C126" i="37"/>
  <c r="C120" i="37"/>
  <c r="N45" i="33"/>
  <c r="C122" i="37"/>
  <c r="C110" i="37"/>
  <c r="N28" i="33"/>
  <c r="C125" i="37"/>
  <c r="F109" i="37"/>
  <c r="F123" i="37"/>
  <c r="E116" i="37"/>
  <c r="E111" i="37"/>
  <c r="C106" i="37"/>
  <c r="N22" i="33"/>
  <c r="U90" i="37"/>
  <c r="C102" i="37"/>
  <c r="W9" i="37"/>
  <c r="N37" i="33"/>
  <c r="C101" i="37"/>
  <c r="X15" i="37"/>
  <c r="E121" i="37"/>
  <c r="N17" i="33"/>
  <c r="X11" i="37"/>
  <c r="Y11" i="37"/>
  <c r="Y20" i="37"/>
  <c r="X20" i="37"/>
  <c r="E112" i="37"/>
  <c r="Y13" i="37"/>
  <c r="W13" i="37"/>
  <c r="Y21" i="37"/>
  <c r="W21" i="37"/>
  <c r="F120" i="37"/>
  <c r="F112" i="37"/>
  <c r="E113" i="37"/>
  <c r="Y19" i="37"/>
  <c r="X19" i="37"/>
  <c r="Y12" i="37"/>
  <c r="Y10" i="37"/>
  <c r="N131" i="37"/>
  <c r="O131" i="37" s="1"/>
  <c r="C103" i="37"/>
  <c r="C105" i="37"/>
  <c r="N47" i="33"/>
  <c r="N46" i="33"/>
  <c r="N26" i="33"/>
  <c r="N42" i="33"/>
  <c r="C111" i="37"/>
  <c r="C116" i="37"/>
  <c r="N35" i="33"/>
  <c r="C108" i="37"/>
  <c r="N48" i="33"/>
  <c r="N41" i="33"/>
  <c r="E109" i="37"/>
  <c r="N29" i="33"/>
  <c r="N23" i="33"/>
  <c r="C97" i="37"/>
  <c r="E123" i="37"/>
  <c r="F126" i="37"/>
  <c r="N20" i="33"/>
  <c r="W12" i="37"/>
  <c r="C92" i="37"/>
  <c r="N18" i="33"/>
  <c r="E110" i="37"/>
  <c r="F115" i="37"/>
  <c r="Y26" i="37"/>
  <c r="X26" i="37"/>
  <c r="E117" i="37"/>
  <c r="D109" i="37"/>
  <c r="E125" i="37"/>
  <c r="Y23" i="37"/>
  <c r="X23" i="37"/>
  <c r="W23" i="37"/>
  <c r="F91" i="37"/>
  <c r="F95" i="37"/>
  <c r="C98" i="37"/>
  <c r="N19" i="33"/>
  <c r="C95" i="37"/>
  <c r="C94" i="37"/>
  <c r="X10" i="37"/>
  <c r="E91" i="37"/>
  <c r="D91" i="37"/>
  <c r="S9" i="37"/>
  <c r="AC286" i="28" s="1"/>
  <c r="AH286" i="28" s="1"/>
  <c r="Y17" i="37"/>
  <c r="W17" i="37"/>
  <c r="F104" i="37"/>
  <c r="Y18" i="37"/>
  <c r="X18" i="37"/>
  <c r="Y24" i="37"/>
  <c r="N16" i="33"/>
  <c r="N14" i="33"/>
  <c r="Y16" i="37"/>
  <c r="Y14" i="37"/>
  <c r="X12" i="37"/>
  <c r="E8" i="33"/>
  <c r="E7" i="33"/>
  <c r="E6" i="33"/>
  <c r="U40" i="37" l="1"/>
  <c r="S27" i="37"/>
  <c r="W32" i="37"/>
  <c r="U21" i="37"/>
  <c r="O26" i="33" s="1"/>
  <c r="U42" i="37"/>
  <c r="C53" i="37"/>
  <c r="L291" i="28"/>
  <c r="Q291" i="28" s="1"/>
  <c r="V329" i="28" s="1"/>
  <c r="Q257" i="28"/>
  <c r="AH257" i="28" s="1"/>
  <c r="Z214" i="28"/>
  <c r="AF214" i="28"/>
  <c r="Z222" i="28"/>
  <c r="AF222" i="28"/>
  <c r="AF229" i="28"/>
  <c r="Z229" i="28"/>
  <c r="AF225" i="28"/>
  <c r="Z225" i="28"/>
  <c r="AF221" i="28"/>
  <c r="S266" i="28" s="1"/>
  <c r="Y266" i="28" s="1"/>
  <c r="Z221" i="28"/>
  <c r="AF213" i="28"/>
  <c r="Z213" i="28"/>
  <c r="AF205" i="28"/>
  <c r="Z205" i="28"/>
  <c r="AF201" i="28"/>
  <c r="Z201" i="28"/>
  <c r="AF197" i="28"/>
  <c r="Z197" i="28"/>
  <c r="Z230" i="28"/>
  <c r="AF230" i="28"/>
  <c r="Z226" i="28"/>
  <c r="AF226" i="28"/>
  <c r="Z192" i="28"/>
  <c r="AF192" i="28"/>
  <c r="Z190" i="28"/>
  <c r="AF190" i="28"/>
  <c r="Z198" i="28"/>
  <c r="AF198" i="28"/>
  <c r="Z224" i="28"/>
  <c r="AF224" i="28"/>
  <c r="Z204" i="28"/>
  <c r="AF204" i="28"/>
  <c r="AF231" i="28"/>
  <c r="Z231" i="28"/>
  <c r="AF227" i="28"/>
  <c r="Z227" i="28"/>
  <c r="AF223" i="28"/>
  <c r="Z223" i="28"/>
  <c r="AF215" i="28"/>
  <c r="Z215" i="28"/>
  <c r="AF207" i="28"/>
  <c r="Z207" i="28"/>
  <c r="AF203" i="28"/>
  <c r="Z203" i="28"/>
  <c r="AF199" i="28"/>
  <c r="Z199" i="28"/>
  <c r="AF191" i="28"/>
  <c r="Z191" i="28"/>
  <c r="Z208" i="28"/>
  <c r="AF208" i="28"/>
  <c r="AF228" i="28"/>
  <c r="Z228" i="28"/>
  <c r="Z202" i="28"/>
  <c r="AF202" i="28"/>
  <c r="Z206" i="28"/>
  <c r="AF206" i="28"/>
  <c r="Z200" i="28"/>
  <c r="AF200" i="28"/>
  <c r="Z220" i="28"/>
  <c r="AF220" i="28"/>
  <c r="U31" i="37"/>
  <c r="U36" i="37"/>
  <c r="D107" i="37"/>
  <c r="X39" i="37"/>
  <c r="W39" i="37"/>
  <c r="X31" i="37"/>
  <c r="W31" i="37"/>
  <c r="X38" i="37"/>
  <c r="W38" i="37"/>
  <c r="W29" i="37"/>
  <c r="X29" i="37"/>
  <c r="X40" i="37"/>
  <c r="W40" i="37"/>
  <c r="X42" i="37"/>
  <c r="W42" i="37"/>
  <c r="X36" i="37"/>
  <c r="W36" i="37"/>
  <c r="X35" i="37"/>
  <c r="W35" i="37"/>
  <c r="D114" i="37"/>
  <c r="D98" i="37"/>
  <c r="X30" i="37"/>
  <c r="W30" i="37"/>
  <c r="D120" i="37"/>
  <c r="D116" i="37"/>
  <c r="D93" i="37"/>
  <c r="D101" i="37"/>
  <c r="D105" i="37"/>
  <c r="D106" i="37"/>
  <c r="D96" i="37"/>
  <c r="W37" i="37"/>
  <c r="X37" i="37"/>
  <c r="M14" i="33"/>
  <c r="C50" i="37"/>
  <c r="U9" i="37"/>
  <c r="O14" i="33" s="1"/>
  <c r="M47" i="33"/>
  <c r="M45" i="33"/>
  <c r="W44" i="37"/>
  <c r="X44" i="37"/>
  <c r="D92" i="37"/>
  <c r="D99" i="37"/>
  <c r="W33" i="37"/>
  <c r="X33" i="37"/>
  <c r="X43" i="37"/>
  <c r="W43" i="37"/>
  <c r="D97" i="37"/>
  <c r="S11" i="37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W41" i="37"/>
  <c r="X41" i="37"/>
  <c r="C68" i="37"/>
  <c r="M32" i="33"/>
  <c r="U27" i="37"/>
  <c r="D102" i="37"/>
  <c r="D108" i="37"/>
  <c r="D104" i="37"/>
  <c r="W28" i="37"/>
  <c r="X28" i="37"/>
  <c r="W27" i="37"/>
  <c r="X27" i="37"/>
  <c r="A4" i="33"/>
  <c r="C81" i="37" l="1"/>
  <c r="J81" i="37" s="1"/>
  <c r="C83" i="37"/>
  <c r="J83" i="37" s="1"/>
  <c r="M38" i="33"/>
  <c r="U30" i="37"/>
  <c r="M35" i="33"/>
  <c r="U12" i="37"/>
  <c r="O17" i="33" s="1"/>
  <c r="M17" i="33"/>
  <c r="C84" i="37"/>
  <c r="E84" i="37" s="1"/>
  <c r="M41" i="33"/>
  <c r="C72" i="37"/>
  <c r="D72" i="37" s="1"/>
  <c r="M36" i="33"/>
  <c r="M23" i="33"/>
  <c r="M42" i="33"/>
  <c r="C62" i="37"/>
  <c r="I62" i="37" s="1"/>
  <c r="M26" i="33"/>
  <c r="C77" i="37"/>
  <c r="E77" i="37" s="1"/>
  <c r="C78" i="37"/>
  <c r="I78" i="37" s="1"/>
  <c r="U18" i="37"/>
  <c r="O23" i="33" s="1"/>
  <c r="H263" i="28"/>
  <c r="S267" i="28" s="1"/>
  <c r="C59" i="37"/>
  <c r="E59" i="37" s="1"/>
  <c r="U43" i="37"/>
  <c r="O48" i="33" s="1"/>
  <c r="C71" i="37"/>
  <c r="I71" i="37" s="1"/>
  <c r="L271" i="28"/>
  <c r="Q271" i="28" s="1"/>
  <c r="H329" i="28" s="1"/>
  <c r="Q255" i="28"/>
  <c r="AH255" i="28" s="1"/>
  <c r="C74" i="37"/>
  <c r="E74" i="37" s="1"/>
  <c r="U37" i="37"/>
  <c r="O42" i="33" s="1"/>
  <c r="U33" i="37"/>
  <c r="O38" i="33" s="1"/>
  <c r="M48" i="33"/>
  <c r="O32" i="33"/>
  <c r="M29" i="33"/>
  <c r="U24" i="37"/>
  <c r="O29" i="33" s="1"/>
  <c r="C65" i="37"/>
  <c r="M28" i="33"/>
  <c r="C64" i="37"/>
  <c r="U23" i="37"/>
  <c r="O28" i="33" s="1"/>
  <c r="I84" i="37"/>
  <c r="O45" i="33"/>
  <c r="M25" i="33"/>
  <c r="U20" i="37"/>
  <c r="O25" i="33" s="1"/>
  <c r="C61" i="37"/>
  <c r="M20" i="33"/>
  <c r="C56" i="37"/>
  <c r="U15" i="37"/>
  <c r="O20" i="33" s="1"/>
  <c r="C70" i="37"/>
  <c r="M34" i="33"/>
  <c r="U29" i="37"/>
  <c r="O34" i="33" s="1"/>
  <c r="J53" i="37"/>
  <c r="E53" i="37"/>
  <c r="D53" i="37"/>
  <c r="I53" i="37"/>
  <c r="H53" i="37"/>
  <c r="C58" i="37"/>
  <c r="M22" i="33"/>
  <c r="U17" i="37"/>
  <c r="O22" i="33" s="1"/>
  <c r="I50" i="37"/>
  <c r="D50" i="37"/>
  <c r="H50" i="37"/>
  <c r="E50" i="37"/>
  <c r="J50" i="37"/>
  <c r="C60" i="37"/>
  <c r="M24" i="33"/>
  <c r="U19" i="37"/>
  <c r="O24" i="33" s="1"/>
  <c r="M43" i="33"/>
  <c r="C79" i="37"/>
  <c r="U38" i="37"/>
  <c r="O43" i="33" s="1"/>
  <c r="M21" i="33"/>
  <c r="U16" i="37"/>
  <c r="O21" i="33" s="1"/>
  <c r="C57" i="37"/>
  <c r="O47" i="33"/>
  <c r="O36" i="33"/>
  <c r="M15" i="33"/>
  <c r="U10" i="37"/>
  <c r="O15" i="33" s="1"/>
  <c r="C51" i="37"/>
  <c r="M49" i="33"/>
  <c r="C85" i="37"/>
  <c r="U44" i="37"/>
  <c r="O49" i="33" s="1"/>
  <c r="M44" i="33"/>
  <c r="C80" i="37"/>
  <c r="U39" i="37"/>
  <c r="O44" i="33" s="1"/>
  <c r="C82" i="37"/>
  <c r="M46" i="33"/>
  <c r="U41" i="37"/>
  <c r="O46" i="33" s="1"/>
  <c r="M33" i="33"/>
  <c r="C69" i="37"/>
  <c r="U28" i="37"/>
  <c r="O33" i="33" s="1"/>
  <c r="M19" i="33"/>
  <c r="C55" i="37"/>
  <c r="U14" i="37"/>
  <c r="O19" i="33" s="1"/>
  <c r="M30" i="33"/>
  <c r="C66" i="37"/>
  <c r="U25" i="37"/>
  <c r="O30" i="33" s="1"/>
  <c r="M27" i="33"/>
  <c r="C63" i="37"/>
  <c r="U22" i="37"/>
  <c r="O27" i="33" s="1"/>
  <c r="U26" i="37"/>
  <c r="O31" i="33" s="1"/>
  <c r="M31" i="33"/>
  <c r="C67" i="37"/>
  <c r="I68" i="37"/>
  <c r="D68" i="37"/>
  <c r="J68" i="37"/>
  <c r="H68" i="37"/>
  <c r="E68" i="37"/>
  <c r="H81" i="37"/>
  <c r="M18" i="33"/>
  <c r="C54" i="37"/>
  <c r="U13" i="37"/>
  <c r="O18" i="33" s="1"/>
  <c r="M40" i="33"/>
  <c r="C76" i="37"/>
  <c r="U35" i="37"/>
  <c r="O40" i="33" s="1"/>
  <c r="C52" i="37"/>
  <c r="M16" i="33"/>
  <c r="U11" i="37"/>
  <c r="O16" i="33" s="1"/>
  <c r="M39" i="33"/>
  <c r="C75" i="37"/>
  <c r="U34" i="37"/>
  <c r="O39" i="33" s="1"/>
  <c r="O35" i="33"/>
  <c r="M37" i="33"/>
  <c r="U32" i="37"/>
  <c r="O37" i="33" s="1"/>
  <c r="C73" i="37"/>
  <c r="O41" i="33"/>
  <c r="I81" i="37" l="1"/>
  <c r="G81" i="37" s="1"/>
  <c r="E81" i="37"/>
  <c r="I83" i="37"/>
  <c r="D81" i="37"/>
  <c r="M81" i="37" s="1"/>
  <c r="N81" i="37" s="1"/>
  <c r="D83" i="37"/>
  <c r="M83" i="37" s="1"/>
  <c r="N83" i="37" s="1"/>
  <c r="E83" i="37"/>
  <c r="H83" i="37"/>
  <c r="H77" i="37"/>
  <c r="D77" i="37"/>
  <c r="M77" i="37" s="1"/>
  <c r="N77" i="37" s="1"/>
  <c r="J84" i="37"/>
  <c r="J78" i="37"/>
  <c r="J255" i="28"/>
  <c r="J259" i="28" s="1"/>
  <c r="H84" i="37"/>
  <c r="D84" i="37"/>
  <c r="M84" i="37" s="1"/>
  <c r="N84" i="37" s="1"/>
  <c r="E72" i="37"/>
  <c r="H62" i="37"/>
  <c r="E62" i="37"/>
  <c r="D62" i="37"/>
  <c r="M62" i="37" s="1"/>
  <c r="N62" i="37" s="1"/>
  <c r="J62" i="37"/>
  <c r="J72" i="37"/>
  <c r="H72" i="37"/>
  <c r="I72" i="37"/>
  <c r="D71" i="37"/>
  <c r="M71" i="37" s="1"/>
  <c r="N71" i="37" s="1"/>
  <c r="I77" i="37"/>
  <c r="J77" i="37"/>
  <c r="D78" i="37"/>
  <c r="M78" i="37" s="1"/>
  <c r="N78" i="37" s="1"/>
  <c r="W277" i="28"/>
  <c r="AB276" i="28" s="1"/>
  <c r="L281" i="28" s="1"/>
  <c r="Q281" i="28" s="1"/>
  <c r="O329" i="28" s="1"/>
  <c r="Q334" i="28" s="1"/>
  <c r="E78" i="37"/>
  <c r="H78" i="37"/>
  <c r="J59" i="37"/>
  <c r="D59" i="37"/>
  <c r="M59" i="37" s="1"/>
  <c r="N59" i="37" s="1"/>
  <c r="I59" i="37"/>
  <c r="H59" i="37"/>
  <c r="D74" i="37"/>
  <c r="M74" i="37" s="1"/>
  <c r="N74" i="37" s="1"/>
  <c r="J71" i="37"/>
  <c r="H71" i="37"/>
  <c r="E71" i="37"/>
  <c r="J74" i="37"/>
  <c r="H74" i="37"/>
  <c r="I74" i="37"/>
  <c r="K334" i="28"/>
  <c r="AJ333" i="28" s="1"/>
  <c r="G50" i="37"/>
  <c r="L50" i="37"/>
  <c r="H51" i="37"/>
  <c r="D51" i="37"/>
  <c r="M51" i="37" s="1"/>
  <c r="N51" i="37" s="1"/>
  <c r="J51" i="37"/>
  <c r="E51" i="37"/>
  <c r="I51" i="37"/>
  <c r="H66" i="37"/>
  <c r="E66" i="37"/>
  <c r="J66" i="37"/>
  <c r="D66" i="37"/>
  <c r="M66" i="37" s="1"/>
  <c r="N66" i="37" s="1"/>
  <c r="I66" i="37"/>
  <c r="H55" i="37"/>
  <c r="D55" i="37"/>
  <c r="I55" i="37"/>
  <c r="E55" i="37"/>
  <c r="J55" i="37"/>
  <c r="L53" i="37"/>
  <c r="I56" i="37"/>
  <c r="E56" i="37"/>
  <c r="D56" i="37"/>
  <c r="J56" i="37"/>
  <c r="H56" i="37"/>
  <c r="I64" i="37"/>
  <c r="E64" i="37"/>
  <c r="J64" i="37"/>
  <c r="H64" i="37"/>
  <c r="D64" i="37"/>
  <c r="M64" i="37" s="1"/>
  <c r="N64" i="37" s="1"/>
  <c r="J73" i="37"/>
  <c r="E73" i="37"/>
  <c r="I73" i="37"/>
  <c r="H73" i="37"/>
  <c r="D73" i="37"/>
  <c r="M73" i="37" s="1"/>
  <c r="N73" i="37" s="1"/>
  <c r="H67" i="37"/>
  <c r="D67" i="37"/>
  <c r="M67" i="37" s="1"/>
  <c r="N67" i="37" s="1"/>
  <c r="J67" i="37"/>
  <c r="E67" i="37"/>
  <c r="I67" i="37"/>
  <c r="I52" i="37"/>
  <c r="E52" i="37"/>
  <c r="H52" i="37"/>
  <c r="J52" i="37"/>
  <c r="D52" i="37"/>
  <c r="J54" i="37"/>
  <c r="E54" i="37"/>
  <c r="D54" i="37"/>
  <c r="M54" i="37" s="1"/>
  <c r="N54" i="37" s="1"/>
  <c r="I54" i="37"/>
  <c r="H54" i="37"/>
  <c r="G68" i="37"/>
  <c r="M68" i="37"/>
  <c r="N68" i="37" s="1"/>
  <c r="H63" i="37"/>
  <c r="D63" i="37"/>
  <c r="E63" i="37"/>
  <c r="J63" i="37"/>
  <c r="I63" i="37"/>
  <c r="S29" i="37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J69" i="37"/>
  <c r="H69" i="37"/>
  <c r="E69" i="37"/>
  <c r="D69" i="37"/>
  <c r="I69" i="37"/>
  <c r="I82" i="37"/>
  <c r="D82" i="37"/>
  <c r="E82" i="37"/>
  <c r="J82" i="37"/>
  <c r="H82" i="37"/>
  <c r="J85" i="37"/>
  <c r="H85" i="37"/>
  <c r="E85" i="37"/>
  <c r="D85" i="37"/>
  <c r="M85" i="37" s="1"/>
  <c r="N85" i="37" s="1"/>
  <c r="I85" i="37"/>
  <c r="H58" i="37"/>
  <c r="I58" i="37"/>
  <c r="J58" i="37"/>
  <c r="E58" i="37"/>
  <c r="D58" i="37"/>
  <c r="J61" i="37"/>
  <c r="I61" i="37"/>
  <c r="H61" i="37"/>
  <c r="E61" i="37"/>
  <c r="D61" i="37"/>
  <c r="M61" i="37" s="1"/>
  <c r="N61" i="37" s="1"/>
  <c r="H75" i="37"/>
  <c r="D75" i="37"/>
  <c r="M75" i="37" s="1"/>
  <c r="N75" i="37" s="1"/>
  <c r="J75" i="37"/>
  <c r="I75" i="37"/>
  <c r="E75" i="37"/>
  <c r="I76" i="37"/>
  <c r="E76" i="37"/>
  <c r="J76" i="37"/>
  <c r="D76" i="37"/>
  <c r="H76" i="37"/>
  <c r="I80" i="37"/>
  <c r="E80" i="37"/>
  <c r="D80" i="37"/>
  <c r="M80" i="37" s="1"/>
  <c r="N80" i="37" s="1"/>
  <c r="J80" i="37"/>
  <c r="H80" i="37"/>
  <c r="J57" i="37"/>
  <c r="I57" i="37"/>
  <c r="D57" i="37"/>
  <c r="M57" i="37" s="1"/>
  <c r="N57" i="37" s="1"/>
  <c r="H57" i="37"/>
  <c r="E57" i="37"/>
  <c r="H79" i="37"/>
  <c r="D79" i="37"/>
  <c r="M79" i="37" s="1"/>
  <c r="N79" i="37" s="1"/>
  <c r="I79" i="37"/>
  <c r="E79" i="37"/>
  <c r="J79" i="37"/>
  <c r="I60" i="37"/>
  <c r="E60" i="37"/>
  <c r="H60" i="37"/>
  <c r="D60" i="37"/>
  <c r="J60" i="37"/>
  <c r="M50" i="37"/>
  <c r="N50" i="37" s="1"/>
  <c r="G53" i="37"/>
  <c r="M53" i="37"/>
  <c r="N53" i="37" s="1"/>
  <c r="J70" i="37"/>
  <c r="D70" i="37"/>
  <c r="M70" i="37" s="1"/>
  <c r="N70" i="37" s="1"/>
  <c r="I70" i="37"/>
  <c r="H70" i="37"/>
  <c r="E70" i="37"/>
  <c r="M72" i="37"/>
  <c r="N72" i="37" s="1"/>
  <c r="J65" i="37"/>
  <c r="I65" i="37"/>
  <c r="D65" i="37"/>
  <c r="E65" i="37"/>
  <c r="H65" i="37"/>
  <c r="Z8" i="37"/>
  <c r="B3" i="30"/>
  <c r="G83" i="37" l="1"/>
  <c r="G84" i="37"/>
  <c r="G78" i="37"/>
  <c r="L62" i="37"/>
  <c r="G62" i="37"/>
  <c r="G77" i="37"/>
  <c r="G72" i="37"/>
  <c r="Q256" i="28"/>
  <c r="AH256" i="28" s="1"/>
  <c r="AH259" i="28" s="1"/>
  <c r="L59" i="37"/>
  <c r="G59" i="37"/>
  <c r="G71" i="37"/>
  <c r="G74" i="37"/>
  <c r="L74" i="37"/>
  <c r="L78" i="37"/>
  <c r="AP259" i="28"/>
  <c r="I339" i="28"/>
  <c r="F330" i="28"/>
  <c r="G54" i="37"/>
  <c r="L82" i="37"/>
  <c r="G52" i="37"/>
  <c r="L76" i="37"/>
  <c r="L58" i="37"/>
  <c r="L55" i="37"/>
  <c r="L63" i="37"/>
  <c r="L65" i="37"/>
  <c r="L60" i="37"/>
  <c r="L52" i="37"/>
  <c r="L68" i="37"/>
  <c r="G64" i="37"/>
  <c r="L56" i="37"/>
  <c r="L57" i="37"/>
  <c r="G76" i="37"/>
  <c r="L69" i="37"/>
  <c r="L71" i="37"/>
  <c r="G56" i="37"/>
  <c r="M60" i="37"/>
  <c r="N60" i="37" s="1"/>
  <c r="M76" i="37"/>
  <c r="N76" i="37" s="1"/>
  <c r="G66" i="37"/>
  <c r="G65" i="37"/>
  <c r="L70" i="37"/>
  <c r="G60" i="37"/>
  <c r="L79" i="37"/>
  <c r="G57" i="37"/>
  <c r="G80" i="37"/>
  <c r="L83" i="37"/>
  <c r="L75" i="37"/>
  <c r="L81" i="37"/>
  <c r="G61" i="37"/>
  <c r="G58" i="37"/>
  <c r="G85" i="37"/>
  <c r="G82" i="37"/>
  <c r="G63" i="37"/>
  <c r="L77" i="37"/>
  <c r="L73" i="37"/>
  <c r="M56" i="37"/>
  <c r="N56" i="37" s="1"/>
  <c r="G55" i="37"/>
  <c r="L66" i="37"/>
  <c r="L72" i="37"/>
  <c r="G79" i="37"/>
  <c r="G75" i="37"/>
  <c r="M82" i="37"/>
  <c r="N82" i="37" s="1"/>
  <c r="G69" i="37"/>
  <c r="L67" i="37"/>
  <c r="G73" i="37"/>
  <c r="L84" i="37"/>
  <c r="L51" i="37"/>
  <c r="M65" i="37"/>
  <c r="N65" i="37" s="1"/>
  <c r="G70" i="37"/>
  <c r="L80" i="37"/>
  <c r="L61" i="37"/>
  <c r="M58" i="37"/>
  <c r="N58" i="37" s="1"/>
  <c r="L85" i="37"/>
  <c r="M69" i="37"/>
  <c r="N69" i="37" s="1"/>
  <c r="M63" i="37"/>
  <c r="N63" i="37" s="1"/>
  <c r="L54" i="37"/>
  <c r="M52" i="37"/>
  <c r="N52" i="37" s="1"/>
  <c r="G67" i="37"/>
  <c r="L64" i="37"/>
  <c r="M55" i="37"/>
  <c r="N55" i="37" s="1"/>
  <c r="G51" i="37"/>
  <c r="C11" i="32"/>
  <c r="C35" i="32"/>
  <c r="B9" i="30"/>
  <c r="D12" i="32"/>
  <c r="B27" i="30"/>
  <c r="G3" i="30"/>
  <c r="E3" i="30" s="1"/>
  <c r="L32" i="30" l="1"/>
  <c r="K31" i="30"/>
  <c r="K32" i="30"/>
  <c r="J31" i="30"/>
  <c r="L31" i="30"/>
  <c r="J32" i="30"/>
  <c r="V27" i="30"/>
  <c r="V44" i="30"/>
  <c r="V40" i="30"/>
  <c r="V36" i="30"/>
  <c r="V32" i="30"/>
  <c r="V28" i="30"/>
  <c r="V33" i="30"/>
  <c r="V43" i="30"/>
  <c r="V39" i="30"/>
  <c r="V35" i="30"/>
  <c r="V31" i="30"/>
  <c r="V37" i="30"/>
  <c r="V42" i="30"/>
  <c r="V38" i="30"/>
  <c r="V34" i="30"/>
  <c r="V30" i="30"/>
  <c r="V41" i="30"/>
  <c r="V29" i="30"/>
  <c r="M339" i="28"/>
  <c r="S339" i="28" s="1"/>
  <c r="K333" i="28"/>
  <c r="O74" i="37"/>
  <c r="Q74" i="37" s="1"/>
  <c r="R74" i="37" s="1"/>
  <c r="O65" i="37"/>
  <c r="Q65" i="37" s="1"/>
  <c r="R65" i="37" s="1"/>
  <c r="O78" i="37"/>
  <c r="Q78" i="37" s="1"/>
  <c r="O77" i="37"/>
  <c r="Q77" i="37" s="1"/>
  <c r="O83" i="37"/>
  <c r="Q83" i="37" s="1"/>
  <c r="O63" i="37"/>
  <c r="Q63" i="37" s="1"/>
  <c r="O76" i="37"/>
  <c r="Q76" i="37" s="1"/>
  <c r="O50" i="37"/>
  <c r="Q50" i="37" s="1"/>
  <c r="O85" i="37"/>
  <c r="Q85" i="37" s="1"/>
  <c r="O51" i="37"/>
  <c r="Q51" i="37" s="1"/>
  <c r="O57" i="37"/>
  <c r="Q57" i="37" s="1"/>
  <c r="O72" i="37"/>
  <c r="Q72" i="37" s="1"/>
  <c r="L91" i="37"/>
  <c r="O55" i="37"/>
  <c r="Q55" i="37" s="1"/>
  <c r="O82" i="37"/>
  <c r="Q82" i="37" s="1"/>
  <c r="O84" i="37"/>
  <c r="Q84" i="37" s="1"/>
  <c r="O59" i="37"/>
  <c r="Q59" i="37" s="1"/>
  <c r="O69" i="37"/>
  <c r="Q69" i="37" s="1"/>
  <c r="O62" i="37"/>
  <c r="Q62" i="37" s="1"/>
  <c r="O54" i="37"/>
  <c r="Q54" i="37" s="1"/>
  <c r="O80" i="37"/>
  <c r="Q80" i="37" s="1"/>
  <c r="O53" i="37"/>
  <c r="Q53" i="37" s="1"/>
  <c r="O67" i="37"/>
  <c r="Q67" i="37" s="1"/>
  <c r="O66" i="37"/>
  <c r="Q66" i="37" s="1"/>
  <c r="O81" i="37"/>
  <c r="Q81" i="37" s="1"/>
  <c r="O70" i="37"/>
  <c r="Q70" i="37" s="1"/>
  <c r="O68" i="37"/>
  <c r="Q68" i="37" s="1"/>
  <c r="O58" i="37"/>
  <c r="Q58" i="37" s="1"/>
  <c r="O60" i="37"/>
  <c r="Q60" i="37" s="1"/>
  <c r="O64" i="37"/>
  <c r="Q64" i="37" s="1"/>
  <c r="O61" i="37"/>
  <c r="Q61" i="37" s="1"/>
  <c r="O56" i="37"/>
  <c r="Q56" i="37" s="1"/>
  <c r="O52" i="37"/>
  <c r="Q52" i="37" s="1"/>
  <c r="O73" i="37"/>
  <c r="Q73" i="37" s="1"/>
  <c r="O75" i="37"/>
  <c r="Q75" i="37" s="1"/>
  <c r="O79" i="37"/>
  <c r="Q79" i="37" s="1"/>
  <c r="O71" i="37"/>
  <c r="Q71" i="37" s="1"/>
  <c r="T5" i="28"/>
  <c r="T50" i="28" s="1"/>
  <c r="C11" i="11"/>
  <c r="B9" i="3"/>
  <c r="C33" i="11"/>
  <c r="B30" i="3"/>
  <c r="V65" i="37" l="1"/>
  <c r="W65" i="37" s="1"/>
  <c r="V74" i="37"/>
  <c r="W74" i="37" s="1"/>
  <c r="R73" i="37"/>
  <c r="V73" i="37"/>
  <c r="R70" i="37"/>
  <c r="V70" i="37"/>
  <c r="R69" i="37"/>
  <c r="V69" i="37"/>
  <c r="R55" i="37"/>
  <c r="V55" i="37"/>
  <c r="R51" i="37"/>
  <c r="V51" i="37"/>
  <c r="R63" i="37"/>
  <c r="V63" i="37"/>
  <c r="R71" i="37"/>
  <c r="V71" i="37"/>
  <c r="R52" i="37"/>
  <c r="V52" i="37"/>
  <c r="R60" i="37"/>
  <c r="V60" i="37"/>
  <c r="R81" i="37"/>
  <c r="V81" i="37"/>
  <c r="R80" i="37"/>
  <c r="V80" i="37"/>
  <c r="R59" i="37"/>
  <c r="V59" i="37"/>
  <c r="R85" i="37"/>
  <c r="V85" i="37"/>
  <c r="R83" i="37"/>
  <c r="V83" i="37"/>
  <c r="V78" i="37"/>
  <c r="R78" i="37"/>
  <c r="R64" i="37"/>
  <c r="V64" i="37"/>
  <c r="R53" i="37"/>
  <c r="V53" i="37"/>
  <c r="R79" i="37"/>
  <c r="V79" i="37"/>
  <c r="R56" i="37"/>
  <c r="V56" i="37"/>
  <c r="V58" i="37"/>
  <c r="R58" i="37"/>
  <c r="V66" i="37"/>
  <c r="R66" i="37"/>
  <c r="R54" i="37"/>
  <c r="V54" i="37"/>
  <c r="R84" i="37"/>
  <c r="V84" i="37"/>
  <c r="R72" i="37"/>
  <c r="V72" i="37"/>
  <c r="V50" i="37"/>
  <c r="R77" i="37"/>
  <c r="V77" i="37"/>
  <c r="R75" i="37"/>
  <c r="V75" i="37"/>
  <c r="R61" i="37"/>
  <c r="V61" i="37"/>
  <c r="V68" i="37"/>
  <c r="R67" i="37"/>
  <c r="V67" i="37"/>
  <c r="R62" i="37"/>
  <c r="V62" i="37"/>
  <c r="R82" i="37"/>
  <c r="V82" i="37"/>
  <c r="R57" i="37"/>
  <c r="V57" i="37"/>
  <c r="R76" i="37"/>
  <c r="V76" i="37"/>
  <c r="H24" i="28"/>
  <c r="H29" i="28"/>
  <c r="H35" i="28"/>
  <c r="T22" i="28"/>
  <c r="H52" i="28"/>
  <c r="N19" i="28"/>
  <c r="N43" i="28"/>
  <c r="T20" i="28"/>
  <c r="T44" i="28"/>
  <c r="H13" i="28"/>
  <c r="N34" i="28"/>
  <c r="T21" i="28"/>
  <c r="N18" i="28"/>
  <c r="N48" i="28"/>
  <c r="N12" i="28"/>
  <c r="H23" i="28"/>
  <c r="T19" i="28"/>
  <c r="T49" i="28"/>
  <c r="T51" i="28"/>
  <c r="H28" i="28"/>
  <c r="T23" i="28"/>
  <c r="H43" i="28"/>
  <c r="H34" i="28"/>
  <c r="T48" i="28"/>
  <c r="H45" i="28"/>
  <c r="H44" i="28"/>
  <c r="T35" i="28"/>
  <c r="T34" i="28"/>
  <c r="H11" i="28"/>
  <c r="N13" i="28"/>
  <c r="H27" i="28"/>
  <c r="T24" i="28"/>
  <c r="T13" i="28"/>
  <c r="T18" i="28"/>
  <c r="N29" i="28"/>
  <c r="N28" i="28"/>
  <c r="H26" i="28"/>
  <c r="H25" i="28"/>
  <c r="N44" i="28"/>
  <c r="N35" i="28"/>
  <c r="H50" i="28"/>
  <c r="N46" i="28"/>
  <c r="T46" i="28"/>
  <c r="N11" i="28"/>
  <c r="N25" i="28"/>
  <c r="N24" i="28"/>
  <c r="T29" i="28"/>
  <c r="H22" i="28"/>
  <c r="N27" i="28"/>
  <c r="H21" i="28"/>
  <c r="N26" i="28"/>
  <c r="N36" i="28"/>
  <c r="T45" i="28"/>
  <c r="H51" i="28"/>
  <c r="T36" i="28"/>
  <c r="H46" i="28"/>
  <c r="N51" i="28"/>
  <c r="H41" i="28"/>
  <c r="T47" i="28"/>
  <c r="N41" i="28"/>
  <c r="H48" i="28"/>
  <c r="T12" i="28"/>
  <c r="H20" i="28"/>
  <c r="H19" i="28"/>
  <c r="T11" i="28"/>
  <c r="H12" i="28"/>
  <c r="N21" i="28"/>
  <c r="T26" i="28"/>
  <c r="N20" i="28"/>
  <c r="T25" i="28"/>
  <c r="H18" i="28"/>
  <c r="N23" i="28"/>
  <c r="T28" i="28"/>
  <c r="N22" i="28"/>
  <c r="T27" i="28"/>
  <c r="T41" i="28"/>
  <c r="H47" i="28"/>
  <c r="N52" i="28"/>
  <c r="H42" i="28"/>
  <c r="N47" i="28"/>
  <c r="T52" i="28"/>
  <c r="N42" i="28"/>
  <c r="N50" i="28"/>
  <c r="T42" i="28"/>
  <c r="N49" i="28"/>
  <c r="T43" i="28"/>
  <c r="H49" i="28"/>
  <c r="H36" i="28"/>
  <c r="N45" i="28"/>
  <c r="W67" i="37" l="1"/>
  <c r="W66" i="37"/>
  <c r="W78" i="37"/>
  <c r="W59" i="37"/>
  <c r="W52" i="37"/>
  <c r="W55" i="37"/>
  <c r="W61" i="37"/>
  <c r="W85" i="37"/>
  <c r="W60" i="37"/>
  <c r="W73" i="37"/>
  <c r="W82" i="37"/>
  <c r="W72" i="37"/>
  <c r="W64" i="37"/>
  <c r="W83" i="37"/>
  <c r="W81" i="37"/>
  <c r="W63" i="37"/>
  <c r="R50" i="37"/>
  <c r="W70" i="37"/>
  <c r="W76" i="37"/>
  <c r="W75" i="37"/>
  <c r="W54" i="37"/>
  <c r="W79" i="37"/>
  <c r="W62" i="37"/>
  <c r="W77" i="37"/>
  <c r="W84" i="37"/>
  <c r="W56" i="37"/>
  <c r="W51" i="37"/>
  <c r="W57" i="37"/>
  <c r="W58" i="37"/>
  <c r="W53" i="37"/>
  <c r="W80" i="37"/>
  <c r="W71" i="37"/>
  <c r="W69" i="37"/>
  <c r="Z45" i="28"/>
  <c r="Z28" i="28"/>
  <c r="Z11" i="28"/>
  <c r="Z29" i="28"/>
  <c r="Z46" i="28"/>
  <c r="Z19" i="28"/>
  <c r="Z43" i="28"/>
  <c r="Z12" i="28"/>
  <c r="Z48" i="28"/>
  <c r="Z23" i="28"/>
  <c r="Z44" i="28"/>
  <c r="Z50" i="28"/>
  <c r="Z42" i="28"/>
  <c r="Z18" i="28"/>
  <c r="Z21" i="28"/>
  <c r="Z35" i="28"/>
  <c r="Z34" i="28"/>
  <c r="Z22" i="28"/>
  <c r="Z41" i="28"/>
  <c r="Z24" i="28"/>
  <c r="Z13" i="28"/>
  <c r="Z51" i="28"/>
  <c r="Z49" i="28"/>
  <c r="Z27" i="28"/>
  <c r="Z20" i="28"/>
  <c r="Z47" i="28"/>
  <c r="Z36" i="28"/>
  <c r="Z26" i="28"/>
  <c r="Z52" i="28"/>
  <c r="Z25" i="28"/>
  <c r="K131" i="28"/>
  <c r="S130" i="28" s="1"/>
  <c r="K130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36" i="28"/>
  <c r="B35" i="28"/>
  <c r="B34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3" i="28"/>
  <c r="B12" i="28"/>
  <c r="B11" i="28"/>
  <c r="AC156" i="28"/>
  <c r="W156" i="28"/>
  <c r="Q156" i="28"/>
  <c r="K156" i="28"/>
  <c r="W155" i="28"/>
  <c r="T136" i="28"/>
  <c r="X79" i="28"/>
  <c r="J79" i="28"/>
  <c r="X78" i="28"/>
  <c r="J78" i="28"/>
  <c r="X77" i="28"/>
  <c r="J77" i="28"/>
  <c r="X76" i="28"/>
  <c r="AF52" i="28"/>
  <c r="AF50" i="28"/>
  <c r="AF48" i="28"/>
  <c r="AF46" i="28"/>
  <c r="AF44" i="28"/>
  <c r="AF43" i="28"/>
  <c r="AF42" i="28"/>
  <c r="S87" i="28" s="1"/>
  <c r="Y87" i="28" s="1"/>
  <c r="AF36" i="28"/>
  <c r="AF34" i="28"/>
  <c r="AF28" i="28"/>
  <c r="AF27" i="28"/>
  <c r="AF26" i="28"/>
  <c r="AF24" i="28"/>
  <c r="AF22" i="28"/>
  <c r="AF20" i="28"/>
  <c r="AF19" i="28"/>
  <c r="AF18" i="28"/>
  <c r="AF12" i="28"/>
  <c r="A32" i="33"/>
  <c r="A14" i="33"/>
  <c r="M126" i="30"/>
  <c r="M125" i="30"/>
  <c r="M124" i="30"/>
  <c r="M123" i="30"/>
  <c r="M122" i="30"/>
  <c r="M121" i="30"/>
  <c r="M120" i="30"/>
  <c r="M119" i="30"/>
  <c r="M118" i="30"/>
  <c r="M117" i="30"/>
  <c r="M116" i="30"/>
  <c r="M115" i="30"/>
  <c r="A38" i="33" s="1"/>
  <c r="M114" i="30"/>
  <c r="A37" i="33" s="1"/>
  <c r="M113" i="30"/>
  <c r="A36" i="33" s="1"/>
  <c r="M112" i="30"/>
  <c r="A35" i="33" s="1"/>
  <c r="M111" i="30"/>
  <c r="A34" i="33" s="1"/>
  <c r="M110" i="30"/>
  <c r="A33" i="33" s="1"/>
  <c r="M108" i="30"/>
  <c r="M107" i="30"/>
  <c r="M106" i="30"/>
  <c r="M105" i="30"/>
  <c r="M104" i="30"/>
  <c r="M103" i="30"/>
  <c r="M102" i="30"/>
  <c r="M101" i="30"/>
  <c r="M100" i="30"/>
  <c r="M99" i="30"/>
  <c r="M98" i="30"/>
  <c r="M97" i="30"/>
  <c r="M96" i="30"/>
  <c r="A19" i="33" s="1"/>
  <c r="M95" i="30"/>
  <c r="A18" i="33" s="1"/>
  <c r="M94" i="30"/>
  <c r="A17" i="33" s="1"/>
  <c r="M93" i="30"/>
  <c r="A16" i="33" s="1"/>
  <c r="M92" i="30"/>
  <c r="A15" i="33" s="1"/>
  <c r="J3" i="30"/>
  <c r="I3" i="30"/>
  <c r="B5" i="28" s="1"/>
  <c r="Z5" i="28" s="1"/>
  <c r="F3" i="30"/>
  <c r="D3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C49" i="30"/>
  <c r="W50" i="37" l="1"/>
  <c r="S92" i="37"/>
  <c r="T92" i="37" s="1"/>
  <c r="S74" i="37"/>
  <c r="T74" i="37" s="1"/>
  <c r="S65" i="37"/>
  <c r="T65" i="37" s="1"/>
  <c r="S51" i="37"/>
  <c r="T51" i="37" s="1"/>
  <c r="S63" i="37"/>
  <c r="T63" i="37" s="1"/>
  <c r="S60" i="37"/>
  <c r="T60" i="37" s="1"/>
  <c r="S81" i="37"/>
  <c r="T81" i="37" s="1"/>
  <c r="S64" i="37"/>
  <c r="T64" i="37" s="1"/>
  <c r="S56" i="37"/>
  <c r="T56" i="37" s="1"/>
  <c r="S84" i="37"/>
  <c r="T84" i="37" s="1"/>
  <c r="S72" i="37"/>
  <c r="T72" i="37" s="1"/>
  <c r="S62" i="37"/>
  <c r="T62" i="37" s="1"/>
  <c r="S55" i="37"/>
  <c r="T55" i="37" s="1"/>
  <c r="S78" i="37"/>
  <c r="T78" i="37" s="1"/>
  <c r="S67" i="37"/>
  <c r="T67" i="37" s="1"/>
  <c r="S69" i="37"/>
  <c r="T69" i="37" s="1"/>
  <c r="S83" i="37"/>
  <c r="T83" i="37" s="1"/>
  <c r="S82" i="37"/>
  <c r="T82" i="37" s="1"/>
  <c r="S57" i="37"/>
  <c r="T57" i="37" s="1"/>
  <c r="S73" i="37"/>
  <c r="T73" i="37" s="1"/>
  <c r="S52" i="37"/>
  <c r="T52" i="37" s="1"/>
  <c r="S59" i="37"/>
  <c r="T59" i="37" s="1"/>
  <c r="S85" i="37"/>
  <c r="T85" i="37" s="1"/>
  <c r="S79" i="37"/>
  <c r="T79" i="37" s="1"/>
  <c r="S54" i="37"/>
  <c r="T54" i="37" s="1"/>
  <c r="S77" i="37"/>
  <c r="T77" i="37" s="1"/>
  <c r="S61" i="37"/>
  <c r="T61" i="37" s="1"/>
  <c r="S76" i="37"/>
  <c r="T76" i="37" s="1"/>
  <c r="S71" i="37"/>
  <c r="T71" i="37" s="1"/>
  <c r="S50" i="37"/>
  <c r="T50" i="37" s="1"/>
  <c r="S75" i="37"/>
  <c r="T75" i="37" s="1"/>
  <c r="S70" i="37"/>
  <c r="T70" i="37" s="1"/>
  <c r="S80" i="37"/>
  <c r="T80" i="37" s="1"/>
  <c r="S53" i="37"/>
  <c r="T53" i="37" s="1"/>
  <c r="S58" i="37"/>
  <c r="T58" i="37" s="1"/>
  <c r="S66" i="37"/>
  <c r="T66" i="37" s="1"/>
  <c r="S68" i="37"/>
  <c r="T68" i="37" s="1"/>
  <c r="U61" i="30"/>
  <c r="A25" i="33"/>
  <c r="U78" i="30"/>
  <c r="A42" i="33"/>
  <c r="U66" i="30"/>
  <c r="A30" i="33"/>
  <c r="U77" i="30"/>
  <c r="A41" i="33"/>
  <c r="U83" i="30"/>
  <c r="A47" i="33"/>
  <c r="U64" i="30"/>
  <c r="A28" i="33"/>
  <c r="U67" i="30"/>
  <c r="A31" i="33"/>
  <c r="U75" i="30"/>
  <c r="A39" i="33"/>
  <c r="U81" i="30"/>
  <c r="A45" i="33"/>
  <c r="U84" i="30"/>
  <c r="A48" i="33"/>
  <c r="U56" i="30"/>
  <c r="A20" i="33"/>
  <c r="U59" i="30"/>
  <c r="A23" i="33"/>
  <c r="U62" i="30"/>
  <c r="A26" i="33"/>
  <c r="U65" i="30"/>
  <c r="A29" i="33"/>
  <c r="U76" i="30"/>
  <c r="A40" i="33"/>
  <c r="U79" i="30"/>
  <c r="A43" i="33"/>
  <c r="U82" i="30"/>
  <c r="A46" i="33"/>
  <c r="U85" i="30"/>
  <c r="A49" i="33"/>
  <c r="U60" i="30"/>
  <c r="A24" i="33"/>
  <c r="U80" i="30"/>
  <c r="A44" i="33"/>
  <c r="U58" i="30"/>
  <c r="A22" i="33"/>
  <c r="U57" i="30"/>
  <c r="A21" i="33"/>
  <c r="U63" i="30"/>
  <c r="A27" i="33"/>
  <c r="T90" i="30"/>
  <c r="V25" i="30"/>
  <c r="V9" i="30"/>
  <c r="V14" i="30"/>
  <c r="V12" i="30"/>
  <c r="V18" i="30"/>
  <c r="V13" i="30"/>
  <c r="V22" i="30"/>
  <c r="V26" i="30"/>
  <c r="V21" i="30"/>
  <c r="V19" i="30"/>
  <c r="V24" i="30"/>
  <c r="V23" i="30"/>
  <c r="V10" i="30"/>
  <c r="V17" i="30"/>
  <c r="V11" i="30"/>
  <c r="V20" i="30"/>
  <c r="V15" i="30"/>
  <c r="V16" i="30"/>
  <c r="H84" i="28"/>
  <c r="H5" i="28"/>
  <c r="S91" i="30"/>
  <c r="T91" i="30" s="1"/>
  <c r="J131" i="30"/>
  <c r="AF21" i="28"/>
  <c r="AF23" i="28"/>
  <c r="AF25" i="28"/>
  <c r="AF29" i="28"/>
  <c r="AF41" i="28"/>
  <c r="AF51" i="28"/>
  <c r="O119" i="28"/>
  <c r="W119" i="28" s="1"/>
  <c r="AF11" i="28"/>
  <c r="AF13" i="28"/>
  <c r="AF35" i="28"/>
  <c r="AF45" i="28"/>
  <c r="AF47" i="28"/>
  <c r="AF49" i="28"/>
  <c r="G8" i="30"/>
  <c r="H8" i="30" s="1"/>
  <c r="I8" i="30" s="1"/>
  <c r="P84" i="30"/>
  <c r="P82" i="30"/>
  <c r="P80" i="30"/>
  <c r="P78" i="30"/>
  <c r="P76" i="30"/>
  <c r="P74" i="30"/>
  <c r="P72" i="30"/>
  <c r="P70" i="30"/>
  <c r="P68" i="30"/>
  <c r="P66" i="30"/>
  <c r="P64" i="30"/>
  <c r="P62" i="30"/>
  <c r="P60" i="30"/>
  <c r="P58" i="30"/>
  <c r="P56" i="30"/>
  <c r="P54" i="30"/>
  <c r="P52" i="30"/>
  <c r="P50" i="30"/>
  <c r="P81" i="30"/>
  <c r="P83" i="30"/>
  <c r="P75" i="30"/>
  <c r="P73" i="30"/>
  <c r="P71" i="30"/>
  <c r="P69" i="30"/>
  <c r="P67" i="30"/>
  <c r="P65" i="30"/>
  <c r="P63" i="30"/>
  <c r="P61" i="30"/>
  <c r="P59" i="30"/>
  <c r="P57" i="30"/>
  <c r="P55" i="30"/>
  <c r="P53" i="30"/>
  <c r="P51" i="30"/>
  <c r="P85" i="30"/>
  <c r="P77" i="30"/>
  <c r="U74" i="30"/>
  <c r="P79" i="30"/>
  <c r="G126" i="30" l="1"/>
  <c r="G125" i="30"/>
  <c r="G123" i="30"/>
  <c r="G120" i="30"/>
  <c r="G118" i="30"/>
  <c r="G115" i="30"/>
  <c r="G112" i="30"/>
  <c r="G108" i="30"/>
  <c r="G105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G124" i="30"/>
  <c r="G122" i="30"/>
  <c r="G121" i="30"/>
  <c r="G119" i="30"/>
  <c r="G117" i="30"/>
  <c r="G116" i="30"/>
  <c r="G114" i="30"/>
  <c r="G113" i="30"/>
  <c r="G111" i="30"/>
  <c r="G110" i="30"/>
  <c r="G109" i="30"/>
  <c r="G107" i="30"/>
  <c r="G106" i="30"/>
  <c r="G104" i="30"/>
  <c r="F125" i="30"/>
  <c r="F121" i="30"/>
  <c r="F117" i="30"/>
  <c r="F113" i="30"/>
  <c r="F109" i="30"/>
  <c r="F105" i="30"/>
  <c r="G102" i="30"/>
  <c r="G100" i="30"/>
  <c r="G98" i="30"/>
  <c r="G96" i="30"/>
  <c r="G94" i="30"/>
  <c r="G92" i="30"/>
  <c r="F91" i="30"/>
  <c r="F124" i="30"/>
  <c r="F120" i="30"/>
  <c r="F116" i="30"/>
  <c r="F112" i="30"/>
  <c r="F108" i="30"/>
  <c r="F104" i="30"/>
  <c r="F102" i="30"/>
  <c r="F100" i="30"/>
  <c r="F98" i="30"/>
  <c r="F96" i="30"/>
  <c r="F94" i="30"/>
  <c r="F92" i="30"/>
  <c r="F123" i="30"/>
  <c r="F119" i="30"/>
  <c r="F115" i="30"/>
  <c r="F111" i="30"/>
  <c r="F107" i="30"/>
  <c r="G103" i="30"/>
  <c r="G101" i="30"/>
  <c r="G99" i="30"/>
  <c r="G97" i="30"/>
  <c r="G95" i="30"/>
  <c r="G93" i="30"/>
  <c r="G91" i="30"/>
  <c r="F126" i="30"/>
  <c r="F122" i="30"/>
  <c r="F118" i="30"/>
  <c r="F114" i="30"/>
  <c r="F110" i="30"/>
  <c r="F106" i="30"/>
  <c r="F103" i="30"/>
  <c r="F101" i="30"/>
  <c r="F99" i="30"/>
  <c r="F97" i="30"/>
  <c r="F95" i="30"/>
  <c r="F93" i="30"/>
  <c r="D91" i="30"/>
  <c r="J121" i="37"/>
  <c r="J112" i="37"/>
  <c r="J95" i="37"/>
  <c r="J93" i="37"/>
  <c r="J124" i="37"/>
  <c r="J96" i="37"/>
  <c r="J97" i="37"/>
  <c r="J104" i="37"/>
  <c r="Y30" i="30"/>
  <c r="Y34" i="30"/>
  <c r="Y29" i="30"/>
  <c r="Y44" i="30"/>
  <c r="Y32" i="30"/>
  <c r="Y40" i="30"/>
  <c r="Y37" i="30"/>
  <c r="Y31" i="30"/>
  <c r="Y38" i="30"/>
  <c r="Y41" i="30"/>
  <c r="Y27" i="30"/>
  <c r="Y36" i="30"/>
  <c r="Y43" i="30"/>
  <c r="Y33" i="30"/>
  <c r="Y35" i="30"/>
  <c r="Y42" i="30"/>
  <c r="Y28" i="30"/>
  <c r="Y39" i="30"/>
  <c r="J94" i="37"/>
  <c r="J118" i="37"/>
  <c r="J100" i="37"/>
  <c r="J123" i="37"/>
  <c r="J119" i="37"/>
  <c r="J107" i="37"/>
  <c r="J99" i="37"/>
  <c r="J116" i="37"/>
  <c r="J102" i="37"/>
  <c r="J126" i="37"/>
  <c r="J98" i="37"/>
  <c r="J108" i="37"/>
  <c r="J113" i="37"/>
  <c r="J122" i="37"/>
  <c r="J106" i="37"/>
  <c r="J111" i="37"/>
  <c r="J117" i="37"/>
  <c r="J120" i="37"/>
  <c r="J114" i="37"/>
  <c r="J110" i="37"/>
  <c r="J103" i="37"/>
  <c r="J105" i="37"/>
  <c r="J92" i="37"/>
  <c r="J125" i="37"/>
  <c r="J101" i="37"/>
  <c r="J115" i="37"/>
  <c r="I98" i="37"/>
  <c r="I117" i="37"/>
  <c r="I97" i="37"/>
  <c r="I120" i="37"/>
  <c r="I113" i="37"/>
  <c r="I104" i="37"/>
  <c r="I101" i="37"/>
  <c r="I124" i="37"/>
  <c r="I100" i="37"/>
  <c r="I102" i="37"/>
  <c r="I114" i="37"/>
  <c r="I126" i="37"/>
  <c r="I111" i="37"/>
  <c r="I94" i="37"/>
  <c r="I119" i="37"/>
  <c r="I106" i="37"/>
  <c r="I95" i="37"/>
  <c r="I92" i="37"/>
  <c r="I107" i="37"/>
  <c r="I118" i="37"/>
  <c r="I108" i="37"/>
  <c r="I96" i="37"/>
  <c r="I123" i="37"/>
  <c r="I103" i="37"/>
  <c r="I121" i="37"/>
  <c r="I125" i="37"/>
  <c r="I99" i="37"/>
  <c r="I116" i="37"/>
  <c r="I93" i="37"/>
  <c r="I115" i="37"/>
  <c r="I122" i="37"/>
  <c r="I110" i="37"/>
  <c r="I112" i="37"/>
  <c r="I105" i="37"/>
  <c r="X65" i="37"/>
  <c r="Y65" i="37" s="1"/>
  <c r="K106" i="37" s="1"/>
  <c r="X74" i="37"/>
  <c r="Y74" i="37" s="1"/>
  <c r="K115" i="37" s="1"/>
  <c r="X52" i="37"/>
  <c r="Y52" i="37" s="1"/>
  <c r="K93" i="37" s="1"/>
  <c r="X60" i="37"/>
  <c r="Y60" i="37" s="1"/>
  <c r="K101" i="37" s="1"/>
  <c r="X76" i="37"/>
  <c r="Y76" i="37" s="1"/>
  <c r="K117" i="37" s="1"/>
  <c r="X84" i="37"/>
  <c r="Y84" i="37" s="1"/>
  <c r="K125" i="37" s="1"/>
  <c r="X51" i="37"/>
  <c r="Y51" i="37" s="1"/>
  <c r="K92" i="37" s="1"/>
  <c r="X68" i="37"/>
  <c r="Y68" i="37" s="1"/>
  <c r="X53" i="37"/>
  <c r="Y53" i="37" s="1"/>
  <c r="K94" i="37" s="1"/>
  <c r="X72" i="37"/>
  <c r="Y72" i="37" s="1"/>
  <c r="K113" i="37" s="1"/>
  <c r="X67" i="37"/>
  <c r="Y67" i="37" s="1"/>
  <c r="K108" i="37" s="1"/>
  <c r="X78" i="37"/>
  <c r="Y78" i="37" s="1"/>
  <c r="K119" i="37" s="1"/>
  <c r="X61" i="37"/>
  <c r="Y61" i="37" s="1"/>
  <c r="K102" i="37" s="1"/>
  <c r="X82" i="37"/>
  <c r="Y82" i="37" s="1"/>
  <c r="K123" i="37" s="1"/>
  <c r="X64" i="37"/>
  <c r="Y64" i="37" s="1"/>
  <c r="K105" i="37" s="1"/>
  <c r="X81" i="37"/>
  <c r="Y81" i="37" s="1"/>
  <c r="K122" i="37" s="1"/>
  <c r="X75" i="37"/>
  <c r="Y75" i="37" s="1"/>
  <c r="K116" i="37" s="1"/>
  <c r="X54" i="37"/>
  <c r="Y54" i="37" s="1"/>
  <c r="K95" i="37" s="1"/>
  <c r="X62" i="37"/>
  <c r="Y62" i="37" s="1"/>
  <c r="K103" i="37" s="1"/>
  <c r="X69" i="37"/>
  <c r="Y69" i="37" s="1"/>
  <c r="K110" i="37" s="1"/>
  <c r="X50" i="37"/>
  <c r="Y50" i="37" s="1"/>
  <c r="X59" i="37"/>
  <c r="Y59" i="37" s="1"/>
  <c r="K100" i="37" s="1"/>
  <c r="X55" i="37"/>
  <c r="Y55" i="37" s="1"/>
  <c r="K96" i="37" s="1"/>
  <c r="X85" i="37"/>
  <c r="Y85" i="37" s="1"/>
  <c r="K126" i="37" s="1"/>
  <c r="X83" i="37"/>
  <c r="Y83" i="37" s="1"/>
  <c r="K124" i="37" s="1"/>
  <c r="X63" i="37"/>
  <c r="Y63" i="37" s="1"/>
  <c r="K104" i="37" s="1"/>
  <c r="X70" i="37"/>
  <c r="Y70" i="37" s="1"/>
  <c r="K111" i="37" s="1"/>
  <c r="X79" i="37"/>
  <c r="Y79" i="37" s="1"/>
  <c r="K120" i="37" s="1"/>
  <c r="X77" i="37"/>
  <c r="Y77" i="37" s="1"/>
  <c r="K118" i="37" s="1"/>
  <c r="X56" i="37"/>
  <c r="Y56" i="37" s="1"/>
  <c r="K97" i="37" s="1"/>
  <c r="X57" i="37"/>
  <c r="Y57" i="37" s="1"/>
  <c r="K98" i="37" s="1"/>
  <c r="X58" i="37"/>
  <c r="Y58" i="37" s="1"/>
  <c r="K99" i="37" s="1"/>
  <c r="X80" i="37"/>
  <c r="Y80" i="37" s="1"/>
  <c r="K121" i="37" s="1"/>
  <c r="X66" i="37"/>
  <c r="Y66" i="37" s="1"/>
  <c r="K107" i="37" s="1"/>
  <c r="X73" i="37"/>
  <c r="Y73" i="37" s="1"/>
  <c r="K114" i="37" s="1"/>
  <c r="X71" i="37"/>
  <c r="Y71" i="37" s="1"/>
  <c r="K112" i="37" s="1"/>
  <c r="W15" i="30"/>
  <c r="X15" i="30"/>
  <c r="W10" i="30"/>
  <c r="X10" i="30"/>
  <c r="W21" i="30"/>
  <c r="X21" i="30"/>
  <c r="W18" i="30"/>
  <c r="X18" i="30"/>
  <c r="W25" i="30"/>
  <c r="X25" i="30"/>
  <c r="W20" i="30"/>
  <c r="X20" i="30"/>
  <c r="W23" i="30"/>
  <c r="X23" i="30"/>
  <c r="W26" i="30"/>
  <c r="X26" i="30"/>
  <c r="W12" i="30"/>
  <c r="X12" i="30"/>
  <c r="W11" i="30"/>
  <c r="X11" i="30"/>
  <c r="W24" i="30"/>
  <c r="X24" i="30"/>
  <c r="W22" i="30"/>
  <c r="X22" i="30"/>
  <c r="W14" i="30"/>
  <c r="X14" i="30"/>
  <c r="W16" i="30"/>
  <c r="X16" i="30"/>
  <c r="W17" i="30"/>
  <c r="X17" i="30"/>
  <c r="W19" i="30"/>
  <c r="X19" i="30"/>
  <c r="W13" i="30"/>
  <c r="X13" i="30"/>
  <c r="H126" i="30"/>
  <c r="H125" i="30"/>
  <c r="H121" i="30"/>
  <c r="H117" i="30"/>
  <c r="H113" i="30"/>
  <c r="H109" i="30"/>
  <c r="H123" i="30"/>
  <c r="H115" i="30"/>
  <c r="H122" i="30"/>
  <c r="H114" i="30"/>
  <c r="H124" i="30"/>
  <c r="H120" i="30"/>
  <c r="H116" i="30"/>
  <c r="H112" i="30"/>
  <c r="H119" i="30"/>
  <c r="H111" i="30"/>
  <c r="H118" i="30"/>
  <c r="H110" i="30"/>
  <c r="C94" i="30"/>
  <c r="F17" i="33" s="1"/>
  <c r="C99" i="30"/>
  <c r="F22" i="33" s="1"/>
  <c r="Y26" i="30"/>
  <c r="C118" i="30"/>
  <c r="F41" i="33" s="1"/>
  <c r="C125" i="30"/>
  <c r="F48" i="33" s="1"/>
  <c r="Y12" i="30"/>
  <c r="C113" i="30"/>
  <c r="F36" i="33" s="1"/>
  <c r="C126" i="30"/>
  <c r="F49" i="33" s="1"/>
  <c r="C120" i="30"/>
  <c r="F43" i="33" s="1"/>
  <c r="C110" i="30"/>
  <c r="F33" i="33" s="1"/>
  <c r="C101" i="30"/>
  <c r="F24" i="33" s="1"/>
  <c r="C124" i="30"/>
  <c r="F47" i="33" s="1"/>
  <c r="C121" i="30"/>
  <c r="F44" i="33" s="1"/>
  <c r="C107" i="30"/>
  <c r="F30" i="33" s="1"/>
  <c r="C105" i="30"/>
  <c r="F28" i="33" s="1"/>
  <c r="C102" i="30"/>
  <c r="F25" i="33" s="1"/>
  <c r="C123" i="30"/>
  <c r="F46" i="33" s="1"/>
  <c r="C103" i="30"/>
  <c r="F26" i="33" s="1"/>
  <c r="C109" i="30"/>
  <c r="F32" i="33" s="1"/>
  <c r="C112" i="30"/>
  <c r="F35" i="33" s="1"/>
  <c r="C111" i="30"/>
  <c r="F34" i="33" s="1"/>
  <c r="C106" i="30"/>
  <c r="F29" i="33" s="1"/>
  <c r="C119" i="30"/>
  <c r="F42" i="33" s="1"/>
  <c r="C114" i="30"/>
  <c r="F37" i="33" s="1"/>
  <c r="C117" i="30"/>
  <c r="F40" i="33" s="1"/>
  <c r="C93" i="30"/>
  <c r="F16" i="33" s="1"/>
  <c r="C92" i="30"/>
  <c r="F15" i="33" s="1"/>
  <c r="C108" i="30"/>
  <c r="F31" i="33" s="1"/>
  <c r="C95" i="30"/>
  <c r="F18" i="33" s="1"/>
  <c r="C100" i="30"/>
  <c r="F23" i="33" s="1"/>
  <c r="C91" i="30"/>
  <c r="F14" i="33" s="1"/>
  <c r="C116" i="30"/>
  <c r="F39" i="33" s="1"/>
  <c r="Y10" i="30"/>
  <c r="H15" i="33" s="1"/>
  <c r="Y16" i="30"/>
  <c r="H21" i="33" s="1"/>
  <c r="Y19" i="30"/>
  <c r="H24" i="33" s="1"/>
  <c r="C104" i="30"/>
  <c r="F27" i="33" s="1"/>
  <c r="C122" i="30"/>
  <c r="F45" i="33" s="1"/>
  <c r="C98" i="30"/>
  <c r="F21" i="33" s="1"/>
  <c r="Y11" i="30"/>
  <c r="H16" i="33" s="1"/>
  <c r="Y17" i="30"/>
  <c r="H22" i="33" s="1"/>
  <c r="Y14" i="30"/>
  <c r="H19" i="33" s="1"/>
  <c r="Y24" i="30"/>
  <c r="H29" i="33" s="1"/>
  <c r="Y9" i="30"/>
  <c r="H14" i="33" s="1"/>
  <c r="Y22" i="30"/>
  <c r="H27" i="33" s="1"/>
  <c r="Y25" i="30"/>
  <c r="H30" i="33" s="1"/>
  <c r="Y13" i="30"/>
  <c r="H18" i="33" s="1"/>
  <c r="Y23" i="30"/>
  <c r="H28" i="33" s="1"/>
  <c r="Y20" i="30"/>
  <c r="H25" i="33" s="1"/>
  <c r="Y15" i="30"/>
  <c r="H20" i="33" s="1"/>
  <c r="Y18" i="30"/>
  <c r="H23" i="33" s="1"/>
  <c r="Y21" i="30"/>
  <c r="H26" i="33" s="1"/>
  <c r="X9" i="30"/>
  <c r="W9" i="30"/>
  <c r="L131" i="30"/>
  <c r="L124" i="28"/>
  <c r="R124" i="28" s="1"/>
  <c r="AC150" i="28" s="1"/>
  <c r="AC155" i="28" s="1"/>
  <c r="Q79" i="28"/>
  <c r="AH79" i="28" s="1"/>
  <c r="J76" i="28"/>
  <c r="J80" i="28" s="1"/>
  <c r="W98" i="28"/>
  <c r="S88" i="28"/>
  <c r="C115" i="30"/>
  <c r="F38" i="33" s="1"/>
  <c r="H3" i="30"/>
  <c r="C96" i="30"/>
  <c r="F19" i="33" s="1"/>
  <c r="C97" i="30"/>
  <c r="F20" i="33" s="1"/>
  <c r="Z9" i="30" l="1"/>
  <c r="M131" i="30"/>
  <c r="N131" i="30" s="1"/>
  <c r="O131" i="30" s="1"/>
  <c r="A48" i="13" s="1"/>
  <c r="H35" i="33"/>
  <c r="H17" i="33"/>
  <c r="H49" i="33"/>
  <c r="H31" i="33"/>
  <c r="W35" i="30"/>
  <c r="X35" i="30"/>
  <c r="W41" i="30"/>
  <c r="X41" i="30"/>
  <c r="W39" i="30"/>
  <c r="X39" i="30"/>
  <c r="W29" i="30"/>
  <c r="X29" i="30"/>
  <c r="W31" i="30"/>
  <c r="X31" i="30"/>
  <c r="W32" i="30"/>
  <c r="X32" i="30"/>
  <c r="W30" i="30"/>
  <c r="X30" i="30"/>
  <c r="W43" i="30"/>
  <c r="X43" i="30"/>
  <c r="W33" i="30"/>
  <c r="X33" i="30"/>
  <c r="W42" i="30"/>
  <c r="X42" i="30"/>
  <c r="W27" i="30"/>
  <c r="X27" i="30"/>
  <c r="W34" i="30"/>
  <c r="X34" i="30"/>
  <c r="W38" i="30"/>
  <c r="X38" i="30"/>
  <c r="W28" i="30"/>
  <c r="X28" i="30"/>
  <c r="W37" i="30"/>
  <c r="X37" i="30"/>
  <c r="W40" i="30"/>
  <c r="X40" i="30"/>
  <c r="W44" i="30"/>
  <c r="X44" i="30"/>
  <c r="W36" i="30"/>
  <c r="X36" i="30"/>
  <c r="H43" i="33"/>
  <c r="K35" i="33"/>
  <c r="K32" i="33"/>
  <c r="K33" i="33"/>
  <c r="K36" i="33"/>
  <c r="H36" i="33"/>
  <c r="H37" i="33"/>
  <c r="H33" i="33"/>
  <c r="K41" i="33"/>
  <c r="K42" i="33"/>
  <c r="K43" i="33"/>
  <c r="K37" i="33"/>
  <c r="K38" i="33"/>
  <c r="K40" i="33"/>
  <c r="H40" i="33"/>
  <c r="K47" i="33"/>
  <c r="K45" i="33"/>
  <c r="K46" i="33"/>
  <c r="K44" i="33"/>
  <c r="K48" i="33"/>
  <c r="H39" i="33"/>
  <c r="K34" i="33"/>
  <c r="K39" i="33"/>
  <c r="K49" i="33"/>
  <c r="H47" i="33"/>
  <c r="H34" i="33"/>
  <c r="H42" i="33"/>
  <c r="H46" i="33"/>
  <c r="H32" i="33"/>
  <c r="H45" i="33"/>
  <c r="H48" i="33"/>
  <c r="H38" i="33"/>
  <c r="H41" i="33"/>
  <c r="H44" i="33"/>
  <c r="U90" i="30"/>
  <c r="AF5" i="28"/>
  <c r="W97" i="28" s="1"/>
  <c r="AB97" i="28" s="1"/>
  <c r="L92" i="28"/>
  <c r="Q92" i="28" s="1"/>
  <c r="H150" i="28" s="1"/>
  <c r="Q76" i="28"/>
  <c r="AH76" i="28" s="1"/>
  <c r="U27" i="30"/>
  <c r="S9" i="30"/>
  <c r="AC107" i="28" s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3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1" i="25"/>
  <c r="E8" i="25"/>
  <c r="E7" i="25"/>
  <c r="E6" i="25"/>
  <c r="Z27" i="30" l="1"/>
  <c r="L32" i="33" s="1"/>
  <c r="H91" i="30"/>
  <c r="K14" i="33" s="1"/>
  <c r="U9" i="30"/>
  <c r="L14" i="33" s="1"/>
  <c r="C58" i="11"/>
  <c r="C62" i="32"/>
  <c r="H95" i="30"/>
  <c r="K18" i="33" s="1"/>
  <c r="Q77" i="28"/>
  <c r="AH77" i="28" s="1"/>
  <c r="AH80" i="28" s="1"/>
  <c r="L102" i="28"/>
  <c r="Q102" i="28" s="1"/>
  <c r="O150" i="28" s="1"/>
  <c r="Q155" i="28" s="1"/>
  <c r="K155" i="28"/>
  <c r="AJ154" i="28" s="1"/>
  <c r="H93" i="30"/>
  <c r="K16" i="33" s="1"/>
  <c r="U36" i="30"/>
  <c r="L41" i="33" s="1"/>
  <c r="U44" i="30"/>
  <c r="L49" i="33" s="1"/>
  <c r="C72" i="30"/>
  <c r="C50" i="30"/>
  <c r="U33" i="30"/>
  <c r="L38" i="33" s="1"/>
  <c r="U34" i="30"/>
  <c r="L39" i="33" s="1"/>
  <c r="C68" i="30"/>
  <c r="U29" i="30"/>
  <c r="L34" i="33" s="1"/>
  <c r="S27" i="30"/>
  <c r="U37" i="30"/>
  <c r="L42" i="33" s="1"/>
  <c r="U39" i="30"/>
  <c r="L44" i="33" s="1"/>
  <c r="A12" i="25"/>
  <c r="A13" i="25" s="1"/>
  <c r="A32" i="25"/>
  <c r="A34" i="25"/>
  <c r="A35" i="25" s="1"/>
  <c r="C8" i="32"/>
  <c r="C7" i="32"/>
  <c r="C6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H40" i="32"/>
  <c r="A40" i="32"/>
  <c r="A35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I16" i="32"/>
  <c r="H16" i="32"/>
  <c r="A16" i="32"/>
  <c r="A11" i="32"/>
  <c r="A34" i="32" s="1"/>
  <c r="A4" i="32"/>
  <c r="F7" i="3"/>
  <c r="U19" i="30" l="1"/>
  <c r="L24" i="33" s="1"/>
  <c r="H101" i="30"/>
  <c r="K24" i="33" s="1"/>
  <c r="U12" i="30"/>
  <c r="L17" i="33" s="1"/>
  <c r="H94" i="30"/>
  <c r="K17" i="33" s="1"/>
  <c r="H105" i="30"/>
  <c r="K28" i="33" s="1"/>
  <c r="H108" i="30"/>
  <c r="K31" i="33" s="1"/>
  <c r="U17" i="30"/>
  <c r="L22" i="33" s="1"/>
  <c r="H99" i="30"/>
  <c r="K22" i="33" s="1"/>
  <c r="U18" i="30"/>
  <c r="L23" i="33" s="1"/>
  <c r="H100" i="30"/>
  <c r="K23" i="33" s="1"/>
  <c r="U14" i="30"/>
  <c r="L19" i="33" s="1"/>
  <c r="H96" i="30"/>
  <c r="K19" i="33" s="1"/>
  <c r="U10" i="30"/>
  <c r="L15" i="33" s="1"/>
  <c r="H92" i="30"/>
  <c r="K15" i="33" s="1"/>
  <c r="H102" i="30"/>
  <c r="K25" i="33" s="1"/>
  <c r="H103" i="30"/>
  <c r="K26" i="33" s="1"/>
  <c r="H97" i="30"/>
  <c r="K20" i="33" s="1"/>
  <c r="U24" i="30"/>
  <c r="L29" i="33" s="1"/>
  <c r="H106" i="30"/>
  <c r="K29" i="33" s="1"/>
  <c r="H107" i="30"/>
  <c r="K30" i="33" s="1"/>
  <c r="H104" i="30"/>
  <c r="K27" i="33" s="1"/>
  <c r="H98" i="30"/>
  <c r="K21" i="33" s="1"/>
  <c r="J32" i="33"/>
  <c r="J33" i="33"/>
  <c r="J14" i="33"/>
  <c r="C81" i="30"/>
  <c r="E81" i="30" s="1"/>
  <c r="U40" i="30"/>
  <c r="L45" i="33" s="1"/>
  <c r="U30" i="30"/>
  <c r="L35" i="33" s="1"/>
  <c r="U22" i="30"/>
  <c r="L27" i="33" s="1"/>
  <c r="U16" i="30"/>
  <c r="L21" i="33" s="1"/>
  <c r="U42" i="30"/>
  <c r="L47" i="33" s="1"/>
  <c r="C76" i="30"/>
  <c r="I76" i="30" s="1"/>
  <c r="U35" i="30"/>
  <c r="L40" i="33" s="1"/>
  <c r="U32" i="30"/>
  <c r="L37" i="33" s="1"/>
  <c r="C52" i="30"/>
  <c r="J52" i="30" s="1"/>
  <c r="U11" i="30"/>
  <c r="L16" i="33" s="1"/>
  <c r="U31" i="30"/>
  <c r="L36" i="33" s="1"/>
  <c r="C69" i="30"/>
  <c r="I69" i="30" s="1"/>
  <c r="U28" i="30"/>
  <c r="L33" i="33" s="1"/>
  <c r="C66" i="30"/>
  <c r="I66" i="30" s="1"/>
  <c r="U25" i="30"/>
  <c r="L30" i="33" s="1"/>
  <c r="U38" i="30"/>
  <c r="L43" i="33" s="1"/>
  <c r="C64" i="30"/>
  <c r="J64" i="30" s="1"/>
  <c r="U23" i="30"/>
  <c r="L28" i="33" s="1"/>
  <c r="C82" i="30"/>
  <c r="J82" i="30" s="1"/>
  <c r="U41" i="30"/>
  <c r="L46" i="33" s="1"/>
  <c r="U26" i="30"/>
  <c r="L31" i="33" s="1"/>
  <c r="C84" i="30"/>
  <c r="I84" i="30" s="1"/>
  <c r="U43" i="30"/>
  <c r="L48" i="33" s="1"/>
  <c r="U20" i="30"/>
  <c r="L25" i="33" s="1"/>
  <c r="U21" i="30"/>
  <c r="L26" i="33" s="1"/>
  <c r="U15" i="30"/>
  <c r="L20" i="33" s="1"/>
  <c r="C54" i="30"/>
  <c r="J54" i="30" s="1"/>
  <c r="U13" i="30"/>
  <c r="L18" i="33" s="1"/>
  <c r="C67" i="30"/>
  <c r="H67" i="30" s="1"/>
  <c r="C57" i="30"/>
  <c r="I57" i="30" s="1"/>
  <c r="I160" i="28"/>
  <c r="AP80" i="28"/>
  <c r="C63" i="30"/>
  <c r="J63" i="30" s="1"/>
  <c r="C56" i="30"/>
  <c r="J56" i="30" s="1"/>
  <c r="C59" i="30"/>
  <c r="J59" i="30" s="1"/>
  <c r="C62" i="30"/>
  <c r="D62" i="30" s="1"/>
  <c r="M62" i="30" s="1"/>
  <c r="N62" i="30" s="1"/>
  <c r="C61" i="30"/>
  <c r="J61" i="30" s="1"/>
  <c r="C85" i="30"/>
  <c r="H85" i="30" s="1"/>
  <c r="C79" i="30"/>
  <c r="H79" i="30" s="1"/>
  <c r="C83" i="30"/>
  <c r="J83" i="30" s="1"/>
  <c r="C77" i="30"/>
  <c r="I77" i="30" s="1"/>
  <c r="C73" i="30"/>
  <c r="I73" i="30" s="1"/>
  <c r="C71" i="30"/>
  <c r="I71" i="30" s="1"/>
  <c r="H50" i="30"/>
  <c r="I50" i="30"/>
  <c r="J50" i="30"/>
  <c r="J68" i="30"/>
  <c r="I68" i="30"/>
  <c r="H68" i="30"/>
  <c r="J72" i="30"/>
  <c r="I72" i="30"/>
  <c r="H72" i="30"/>
  <c r="C78" i="30"/>
  <c r="C75" i="30"/>
  <c r="C70" i="30"/>
  <c r="C51" i="30"/>
  <c r="E50" i="30"/>
  <c r="D50" i="30"/>
  <c r="M50" i="30" s="1"/>
  <c r="N50" i="30" s="1"/>
  <c r="E72" i="30"/>
  <c r="D72" i="30"/>
  <c r="C80" i="30"/>
  <c r="C53" i="30"/>
  <c r="C55" i="30"/>
  <c r="S10" i="30"/>
  <c r="C60" i="30"/>
  <c r="E68" i="30"/>
  <c r="D68" i="30"/>
  <c r="M68" i="30" s="1"/>
  <c r="N68" i="30" s="1"/>
  <c r="C74" i="30"/>
  <c r="C65" i="30"/>
  <c r="C58" i="30"/>
  <c r="A12" i="32"/>
  <c r="A13" i="32" s="1"/>
  <c r="A14" i="32" s="1"/>
  <c r="A58" i="32"/>
  <c r="A36" i="32"/>
  <c r="A37" i="32" s="1"/>
  <c r="A38" i="32" s="1"/>
  <c r="H54" i="30" l="1"/>
  <c r="J19" i="33"/>
  <c r="J38" i="33"/>
  <c r="J41" i="33"/>
  <c r="J48" i="33"/>
  <c r="J26" i="33"/>
  <c r="J43" i="33"/>
  <c r="J21" i="33"/>
  <c r="J35" i="33"/>
  <c r="J22" i="33"/>
  <c r="J44" i="33"/>
  <c r="J40" i="33"/>
  <c r="J46" i="33"/>
  <c r="J39" i="33"/>
  <c r="J29" i="33"/>
  <c r="J34" i="33"/>
  <c r="J42" i="33"/>
  <c r="J45" i="33"/>
  <c r="J49" i="33"/>
  <c r="J30" i="33"/>
  <c r="J28" i="33"/>
  <c r="J18" i="33"/>
  <c r="J24" i="33"/>
  <c r="J15" i="33"/>
  <c r="J17" i="33"/>
  <c r="J23" i="33"/>
  <c r="J16" i="33"/>
  <c r="J20" i="33"/>
  <c r="J25" i="33"/>
  <c r="J31" i="33"/>
  <c r="J36" i="33"/>
  <c r="J37" i="33"/>
  <c r="J47" i="33"/>
  <c r="J27" i="33"/>
  <c r="I81" i="30"/>
  <c r="H81" i="30"/>
  <c r="D66" i="30"/>
  <c r="M66" i="30" s="1"/>
  <c r="N66" i="30" s="1"/>
  <c r="E66" i="30"/>
  <c r="H66" i="30"/>
  <c r="I64" i="30"/>
  <c r="D81" i="30"/>
  <c r="M81" i="30" s="1"/>
  <c r="N81" i="30" s="1"/>
  <c r="E64" i="30"/>
  <c r="J81" i="30"/>
  <c r="J66" i="30"/>
  <c r="J84" i="30"/>
  <c r="I67" i="30"/>
  <c r="H64" i="30"/>
  <c r="D52" i="30"/>
  <c r="M52" i="30" s="1"/>
  <c r="N52" i="30" s="1"/>
  <c r="D64" i="30"/>
  <c r="M64" i="30" s="1"/>
  <c r="N64" i="30" s="1"/>
  <c r="H69" i="30"/>
  <c r="H82" i="30"/>
  <c r="D76" i="30"/>
  <c r="M76" i="30" s="1"/>
  <c r="N76" i="30" s="1"/>
  <c r="E84" i="30"/>
  <c r="J76" i="30"/>
  <c r="Z8" i="30"/>
  <c r="A50" i="13" s="1"/>
  <c r="H52" i="30"/>
  <c r="J57" i="30"/>
  <c r="I59" i="30"/>
  <c r="H76" i="30"/>
  <c r="I52" i="30"/>
  <c r="H84" i="30"/>
  <c r="I82" i="30"/>
  <c r="I54" i="30"/>
  <c r="G54" i="30" s="1"/>
  <c r="E82" i="30"/>
  <c r="D84" i="30"/>
  <c r="M84" i="30" s="1"/>
  <c r="N84" i="30" s="1"/>
  <c r="E52" i="30"/>
  <c r="J69" i="30"/>
  <c r="D82" i="30"/>
  <c r="M82" i="30" s="1"/>
  <c r="N82" i="30" s="1"/>
  <c r="D69" i="30"/>
  <c r="M69" i="30" s="1"/>
  <c r="N69" i="30" s="1"/>
  <c r="D54" i="30"/>
  <c r="E76" i="30"/>
  <c r="E69" i="30"/>
  <c r="E54" i="30"/>
  <c r="D67" i="30"/>
  <c r="M67" i="30" s="1"/>
  <c r="N67" i="30" s="1"/>
  <c r="J67" i="30"/>
  <c r="E67" i="30"/>
  <c r="D57" i="30"/>
  <c r="M57" i="30" s="1"/>
  <c r="N57" i="30" s="1"/>
  <c r="E57" i="30"/>
  <c r="H57" i="30"/>
  <c r="G72" i="30"/>
  <c r="D63" i="30"/>
  <c r="S29" i="30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E63" i="30"/>
  <c r="H63" i="30"/>
  <c r="I63" i="30"/>
  <c r="S11" i="30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AC108" i="28"/>
  <c r="AH107" i="28" s="1"/>
  <c r="L112" i="28" s="1"/>
  <c r="Q112" i="28" s="1"/>
  <c r="V150" i="28" s="1"/>
  <c r="F151" i="28" s="1"/>
  <c r="I56" i="30"/>
  <c r="D56" i="30"/>
  <c r="M56" i="30" s="1"/>
  <c r="N56" i="30" s="1"/>
  <c r="E56" i="30"/>
  <c r="H56" i="30"/>
  <c r="D59" i="30"/>
  <c r="H59" i="30"/>
  <c r="E59" i="30"/>
  <c r="E62" i="30"/>
  <c r="I62" i="30"/>
  <c r="J62" i="30"/>
  <c r="H62" i="30"/>
  <c r="E61" i="30"/>
  <c r="H61" i="30"/>
  <c r="D61" i="30"/>
  <c r="M61" i="30" s="1"/>
  <c r="N61" i="30" s="1"/>
  <c r="I61" i="30"/>
  <c r="D85" i="30"/>
  <c r="M85" i="30" s="1"/>
  <c r="N85" i="30" s="1"/>
  <c r="E85" i="30"/>
  <c r="J85" i="30"/>
  <c r="I85" i="30"/>
  <c r="J71" i="30"/>
  <c r="H71" i="30"/>
  <c r="D71" i="30"/>
  <c r="I79" i="30"/>
  <c r="D79" i="30"/>
  <c r="M79" i="30" s="1"/>
  <c r="N79" i="30" s="1"/>
  <c r="H77" i="30"/>
  <c r="E79" i="30"/>
  <c r="J79" i="30"/>
  <c r="D77" i="30"/>
  <c r="J73" i="30"/>
  <c r="D83" i="30"/>
  <c r="M83" i="30" s="1"/>
  <c r="N83" i="30" s="1"/>
  <c r="H83" i="30"/>
  <c r="E83" i="30"/>
  <c r="I83" i="30"/>
  <c r="E77" i="30"/>
  <c r="J77" i="30"/>
  <c r="E71" i="30"/>
  <c r="D73" i="30"/>
  <c r="E73" i="30"/>
  <c r="H73" i="30"/>
  <c r="J60" i="30"/>
  <c r="I60" i="30"/>
  <c r="H60" i="30"/>
  <c r="J65" i="30"/>
  <c r="I65" i="30"/>
  <c r="H65" i="30"/>
  <c r="I55" i="30"/>
  <c r="H55" i="30"/>
  <c r="J55" i="30"/>
  <c r="I75" i="30"/>
  <c r="H75" i="30"/>
  <c r="J75" i="30"/>
  <c r="H58" i="30"/>
  <c r="I58" i="30"/>
  <c r="J58" i="30"/>
  <c r="J53" i="30"/>
  <c r="H53" i="30"/>
  <c r="I53" i="30"/>
  <c r="J80" i="30"/>
  <c r="I80" i="30"/>
  <c r="H80" i="30"/>
  <c r="H74" i="30"/>
  <c r="I74" i="30"/>
  <c r="J74" i="30"/>
  <c r="I51" i="30"/>
  <c r="H51" i="30"/>
  <c r="J51" i="30"/>
  <c r="H70" i="30"/>
  <c r="J70" i="30"/>
  <c r="I70" i="30"/>
  <c r="H78" i="30"/>
  <c r="I78" i="30"/>
  <c r="J78" i="30"/>
  <c r="E65" i="30"/>
  <c r="D65" i="30"/>
  <c r="E58" i="30"/>
  <c r="D58" i="30"/>
  <c r="M58" i="30" s="1"/>
  <c r="N58" i="30" s="1"/>
  <c r="E74" i="30"/>
  <c r="D74" i="30"/>
  <c r="M74" i="30" s="1"/>
  <c r="N74" i="30" s="1"/>
  <c r="E60" i="30"/>
  <c r="D60" i="30"/>
  <c r="M60" i="30" s="1"/>
  <c r="N60" i="30" s="1"/>
  <c r="E53" i="30"/>
  <c r="D53" i="30"/>
  <c r="D80" i="30"/>
  <c r="M80" i="30" s="1"/>
  <c r="N80" i="30" s="1"/>
  <c r="E80" i="30"/>
  <c r="E55" i="30"/>
  <c r="D55" i="30"/>
  <c r="G50" i="30"/>
  <c r="G68" i="30"/>
  <c r="E51" i="30"/>
  <c r="D51" i="30"/>
  <c r="E70" i="30"/>
  <c r="D70" i="30"/>
  <c r="M70" i="30" s="1"/>
  <c r="N70" i="30" s="1"/>
  <c r="D78" i="30"/>
  <c r="M78" i="30" s="1"/>
  <c r="N78" i="30" s="1"/>
  <c r="E78" i="30"/>
  <c r="E75" i="30"/>
  <c r="D75" i="30"/>
  <c r="M75" i="30" s="1"/>
  <c r="N75" i="30" s="1"/>
  <c r="A11" i="11"/>
  <c r="A32" i="11" s="1"/>
  <c r="G81" i="30" l="1"/>
  <c r="G84" i="30"/>
  <c r="G67" i="30"/>
  <c r="G66" i="30"/>
  <c r="G64" i="30"/>
  <c r="G52" i="30"/>
  <c r="G82" i="30"/>
  <c r="G57" i="30"/>
  <c r="G69" i="30"/>
  <c r="G76" i="30"/>
  <c r="G59" i="30"/>
  <c r="L66" i="30"/>
  <c r="L67" i="30"/>
  <c r="L68" i="30"/>
  <c r="L69" i="30"/>
  <c r="G79" i="30"/>
  <c r="G60" i="30"/>
  <c r="L64" i="30"/>
  <c r="G71" i="30"/>
  <c r="L82" i="30"/>
  <c r="L52" i="30"/>
  <c r="G75" i="30"/>
  <c r="L71" i="30"/>
  <c r="G85" i="30"/>
  <c r="L63" i="30"/>
  <c r="L62" i="30"/>
  <c r="L57" i="30"/>
  <c r="L50" i="30"/>
  <c r="L84" i="30"/>
  <c r="G65" i="30"/>
  <c r="G77" i="30"/>
  <c r="G61" i="30"/>
  <c r="L59" i="30"/>
  <c r="L54" i="30"/>
  <c r="L81" i="30"/>
  <c r="L72" i="30"/>
  <c r="G74" i="30"/>
  <c r="L73" i="30"/>
  <c r="M73" i="30" s="1"/>
  <c r="N73" i="30" s="1"/>
  <c r="G80" i="30"/>
  <c r="L77" i="30"/>
  <c r="G56" i="30"/>
  <c r="G51" i="30"/>
  <c r="G63" i="30"/>
  <c r="G70" i="30"/>
  <c r="G55" i="30"/>
  <c r="G73" i="30"/>
  <c r="G83" i="30"/>
  <c r="G62" i="30"/>
  <c r="L76" i="30"/>
  <c r="M63" i="30"/>
  <c r="N63" i="30" s="1"/>
  <c r="Q78" i="28"/>
  <c r="AH78" i="28" s="1"/>
  <c r="K154" i="28"/>
  <c r="M160" i="28"/>
  <c r="S160" i="28" s="1"/>
  <c r="L56" i="30"/>
  <c r="M59" i="30"/>
  <c r="N59" i="30" s="1"/>
  <c r="M77" i="30"/>
  <c r="N77" i="30" s="1"/>
  <c r="L85" i="30"/>
  <c r="L79" i="30"/>
  <c r="L61" i="30"/>
  <c r="L83" i="30"/>
  <c r="M71" i="30"/>
  <c r="N71" i="30" s="1"/>
  <c r="G78" i="30"/>
  <c r="L78" i="30" s="1"/>
  <c r="L75" i="30"/>
  <c r="L70" i="30"/>
  <c r="L51" i="30"/>
  <c r="M51" i="30"/>
  <c r="N51" i="30" s="1"/>
  <c r="L55" i="30"/>
  <c r="M55" i="30"/>
  <c r="N55" i="30" s="1"/>
  <c r="M54" i="30"/>
  <c r="N54" i="30" s="1"/>
  <c r="L65" i="30"/>
  <c r="M65" i="30"/>
  <c r="N65" i="30" s="1"/>
  <c r="L53" i="30"/>
  <c r="M53" i="30"/>
  <c r="N53" i="30" s="1"/>
  <c r="L80" i="30"/>
  <c r="G53" i="30"/>
  <c r="L60" i="30"/>
  <c r="L74" i="30"/>
  <c r="G58" i="30"/>
  <c r="L58" i="30" s="1"/>
  <c r="M72" i="30"/>
  <c r="N72" i="30" s="1"/>
  <c r="A12" i="11"/>
  <c r="E41" i="25"/>
  <c r="O59" i="30" l="1"/>
  <c r="O58" i="30"/>
  <c r="O80" i="30"/>
  <c r="O68" i="30"/>
  <c r="O78" i="30"/>
  <c r="O53" i="30"/>
  <c r="O67" i="30"/>
  <c r="O65" i="30"/>
  <c r="O54" i="30"/>
  <c r="O60" i="30"/>
  <c r="O72" i="30"/>
  <c r="O69" i="30"/>
  <c r="O64" i="30"/>
  <c r="O83" i="30"/>
  <c r="O81" i="30"/>
  <c r="O70" i="30"/>
  <c r="O62" i="30"/>
  <c r="O79" i="30"/>
  <c r="O56" i="30"/>
  <c r="O82" i="30"/>
  <c r="O52" i="30"/>
  <c r="O55" i="30"/>
  <c r="O71" i="30"/>
  <c r="O76" i="30"/>
  <c r="L91" i="30"/>
  <c r="H51" i="33" s="1"/>
  <c r="O75" i="30"/>
  <c r="O66" i="30"/>
  <c r="O50" i="30"/>
  <c r="O74" i="30"/>
  <c r="O77" i="30"/>
  <c r="O57" i="30"/>
  <c r="O63" i="30"/>
  <c r="O73" i="30"/>
  <c r="O61" i="30"/>
  <c r="O51" i="30"/>
  <c r="O84" i="30"/>
  <c r="O85" i="30"/>
  <c r="C45" i="32"/>
  <c r="E15" i="25"/>
  <c r="E17" i="25"/>
  <c r="E20" i="25"/>
  <c r="E22" i="25"/>
  <c r="E23" i="25"/>
  <c r="E25" i="25"/>
  <c r="E28" i="25"/>
  <c r="E29" i="25"/>
  <c r="E36" i="25"/>
  <c r="E40" i="25"/>
  <c r="E24" i="25"/>
  <c r="E14" i="25"/>
  <c r="E16" i="25"/>
  <c r="E38" i="25"/>
  <c r="E42" i="25"/>
  <c r="E44" i="25"/>
  <c r="E48" i="25"/>
  <c r="E50" i="25"/>
  <c r="E53" i="25"/>
  <c r="E19" i="25"/>
  <c r="E21" i="25"/>
  <c r="E51" i="25"/>
  <c r="E26" i="25"/>
  <c r="E27" i="25"/>
  <c r="E43" i="25"/>
  <c r="E46" i="25"/>
  <c r="E49" i="25"/>
  <c r="E52" i="25"/>
  <c r="E18" i="25"/>
  <c r="E30" i="25"/>
  <c r="E31" i="25"/>
  <c r="E39" i="25"/>
  <c r="E45" i="25"/>
  <c r="E37" i="25"/>
  <c r="E47" i="25"/>
  <c r="H36" i="11"/>
  <c r="I14" i="11"/>
  <c r="H14" i="11"/>
  <c r="A36" i="11"/>
  <c r="Q84" i="30" l="1"/>
  <c r="R84" i="30" s="1"/>
  <c r="Q63" i="30"/>
  <c r="R63" i="30" s="1"/>
  <c r="Q76" i="30"/>
  <c r="R76" i="30" s="1"/>
  <c r="Q82" i="30"/>
  <c r="R82" i="30" s="1"/>
  <c r="Q70" i="30"/>
  <c r="R70" i="30" s="1"/>
  <c r="Q69" i="30"/>
  <c r="R69" i="30" s="1"/>
  <c r="Q68" i="30"/>
  <c r="Q51" i="30"/>
  <c r="R51" i="30" s="1"/>
  <c r="Q57" i="30"/>
  <c r="R57" i="30" s="1"/>
  <c r="Q66" i="30"/>
  <c r="R66" i="30" s="1"/>
  <c r="Q71" i="30"/>
  <c r="R71" i="30" s="1"/>
  <c r="Q56" i="30"/>
  <c r="R56" i="30" s="1"/>
  <c r="Q81" i="30"/>
  <c r="R81" i="30" s="1"/>
  <c r="Q72" i="30"/>
  <c r="R72" i="30" s="1"/>
  <c r="Q61" i="30"/>
  <c r="R61" i="30" s="1"/>
  <c r="Q77" i="30"/>
  <c r="R77" i="30" s="1"/>
  <c r="Q75" i="30"/>
  <c r="R75" i="30" s="1"/>
  <c r="Q55" i="30"/>
  <c r="R55" i="30" s="1"/>
  <c r="Q79" i="30"/>
  <c r="R79" i="30" s="1"/>
  <c r="Q83" i="30"/>
  <c r="R83" i="30" s="1"/>
  <c r="Q60" i="30"/>
  <c r="R60" i="30" s="1"/>
  <c r="Q85" i="30"/>
  <c r="R85" i="30" s="1"/>
  <c r="Q73" i="30"/>
  <c r="R73" i="30" s="1"/>
  <c r="Q74" i="30"/>
  <c r="R74" i="30" s="1"/>
  <c r="Q52" i="30"/>
  <c r="R52" i="30" s="1"/>
  <c r="Q62" i="30"/>
  <c r="R62" i="30" s="1"/>
  <c r="Q64" i="30"/>
  <c r="R64" i="30" s="1"/>
  <c r="Q54" i="30"/>
  <c r="R54" i="30" s="1"/>
  <c r="Q50" i="30"/>
  <c r="Q78" i="30"/>
  <c r="R78" i="30" s="1"/>
  <c r="Q59" i="30"/>
  <c r="R59" i="30" s="1"/>
  <c r="Q65" i="30"/>
  <c r="R65" i="30" s="1"/>
  <c r="Q67" i="30"/>
  <c r="R67" i="30" s="1"/>
  <c r="Q80" i="30"/>
  <c r="R80" i="30" s="1"/>
  <c r="Q53" i="30"/>
  <c r="R53" i="30" s="1"/>
  <c r="Q58" i="30"/>
  <c r="R58" i="30" s="1"/>
  <c r="C32" i="32"/>
  <c r="C55" i="32"/>
  <c r="C42" i="32"/>
  <c r="C27" i="32"/>
  <c r="C49" i="32"/>
  <c r="C47" i="32"/>
  <c r="C52" i="32"/>
  <c r="C40" i="32"/>
  <c r="C17" i="32"/>
  <c r="C56" i="32"/>
  <c r="C29" i="32"/>
  <c r="C21" i="32"/>
  <c r="C48" i="32"/>
  <c r="C16" i="32"/>
  <c r="C31" i="32"/>
  <c r="C24" i="32"/>
  <c r="C41" i="32"/>
  <c r="C50" i="32"/>
  <c r="C54" i="32"/>
  <c r="C44" i="32"/>
  <c r="C19" i="32"/>
  <c r="C20" i="32"/>
  <c r="C23" i="32"/>
  <c r="C18" i="32"/>
  <c r="C25" i="32"/>
  <c r="C43" i="32"/>
  <c r="C51" i="32"/>
  <c r="C33" i="32"/>
  <c r="C53" i="32"/>
  <c r="C28" i="32"/>
  <c r="C57" i="32"/>
  <c r="C46" i="32"/>
  <c r="C26" i="32"/>
  <c r="C30" i="32"/>
  <c r="C22" i="32"/>
  <c r="A33" i="11"/>
  <c r="A34" i="11" s="1"/>
  <c r="E8" i="3"/>
  <c r="D8" i="3"/>
  <c r="H4" i="3"/>
  <c r="E4" i="3"/>
  <c r="C4" i="3"/>
  <c r="H3" i="3"/>
  <c r="E3" i="3"/>
  <c r="C3" i="3"/>
  <c r="R50" i="30" l="1"/>
  <c r="S92" i="30" s="1"/>
  <c r="E49" i="32"/>
  <c r="F40" i="32"/>
  <c r="F16" i="32"/>
  <c r="E30" i="32"/>
  <c r="E20" i="32"/>
  <c r="E23" i="32"/>
  <c r="E31" i="32"/>
  <c r="E16" i="32"/>
  <c r="E41" i="32"/>
  <c r="E50" i="32"/>
  <c r="E40" i="32"/>
  <c r="G21" i="25"/>
  <c r="G43" i="25"/>
  <c r="G40" i="25"/>
  <c r="G18" i="25"/>
  <c r="G17" i="25"/>
  <c r="G39" i="25"/>
  <c r="G38" i="25"/>
  <c r="G16" i="25"/>
  <c r="G41" i="25"/>
  <c r="G19" i="25"/>
  <c r="G44" i="25"/>
  <c r="G22" i="25"/>
  <c r="G45" i="25"/>
  <c r="G23" i="25"/>
  <c r="G52" i="25"/>
  <c r="G30" i="25"/>
  <c r="G51" i="25"/>
  <c r="G29" i="25"/>
  <c r="G50" i="25"/>
  <c r="G28" i="25"/>
  <c r="G53" i="25"/>
  <c r="G31" i="25"/>
  <c r="G37" i="25"/>
  <c r="G15" i="25"/>
  <c r="G42" i="25"/>
  <c r="G20" i="25"/>
  <c r="G48" i="25"/>
  <c r="G26" i="25"/>
  <c r="G47" i="25"/>
  <c r="G25" i="25"/>
  <c r="G46" i="25"/>
  <c r="G24" i="25"/>
  <c r="G49" i="25"/>
  <c r="G27" i="25"/>
  <c r="G36" i="25"/>
  <c r="G14" i="25"/>
  <c r="A53" i="11"/>
  <c r="A52" i="11"/>
  <c r="A51" i="11"/>
  <c r="A28" i="11"/>
  <c r="A49" i="11"/>
  <c r="A48" i="11"/>
  <c r="A47" i="11"/>
  <c r="A24" i="11"/>
  <c r="A45" i="11"/>
  <c r="A44" i="11"/>
  <c r="A43" i="11"/>
  <c r="A20" i="11"/>
  <c r="A41" i="11"/>
  <c r="A40" i="11"/>
  <c r="A39" i="11"/>
  <c r="A16" i="11"/>
  <c r="A37" i="11"/>
  <c r="S60" i="30" l="1"/>
  <c r="T60" i="30" s="1"/>
  <c r="S69" i="30"/>
  <c r="T69" i="30" s="1"/>
  <c r="S76" i="30"/>
  <c r="T76" i="30" s="1"/>
  <c r="S50" i="30"/>
  <c r="T50" i="30" s="1"/>
  <c r="S65" i="30"/>
  <c r="T65" i="30" s="1"/>
  <c r="S52" i="30"/>
  <c r="T52" i="30" s="1"/>
  <c r="S68" i="30"/>
  <c r="T68" i="30" s="1"/>
  <c r="S70" i="30"/>
  <c r="T70" i="30" s="1"/>
  <c r="S53" i="30"/>
  <c r="T53" i="30" s="1"/>
  <c r="S85" i="30"/>
  <c r="T85" i="30" s="1"/>
  <c r="S79" i="30"/>
  <c r="T79" i="30" s="1"/>
  <c r="S77" i="30"/>
  <c r="T77" i="30" s="1"/>
  <c r="S66" i="30"/>
  <c r="T66" i="30" s="1"/>
  <c r="S80" i="30"/>
  <c r="T80" i="30" s="1"/>
  <c r="S57" i="30"/>
  <c r="T57" i="30" s="1"/>
  <c r="S56" i="30"/>
  <c r="T56" i="30" s="1"/>
  <c r="S62" i="30"/>
  <c r="T62" i="30" s="1"/>
  <c r="S73" i="30"/>
  <c r="T73" i="30" s="1"/>
  <c r="S74" i="30"/>
  <c r="T74" i="30" s="1"/>
  <c r="S81" i="30"/>
  <c r="T81" i="30" s="1"/>
  <c r="S59" i="30"/>
  <c r="T59" i="30" s="1"/>
  <c r="S54" i="30"/>
  <c r="T54" i="30" s="1"/>
  <c r="S72" i="30"/>
  <c r="T72" i="30" s="1"/>
  <c r="S82" i="30"/>
  <c r="T82" i="30" s="1"/>
  <c r="S71" i="30"/>
  <c r="T71" i="30" s="1"/>
  <c r="S64" i="30"/>
  <c r="T64" i="30" s="1"/>
  <c r="S58" i="30"/>
  <c r="T58" i="30" s="1"/>
  <c r="S84" i="30"/>
  <c r="T84" i="30" s="1"/>
  <c r="S75" i="30"/>
  <c r="T75" i="30" s="1"/>
  <c r="S67" i="30"/>
  <c r="T67" i="30" s="1"/>
  <c r="S63" i="30"/>
  <c r="T63" i="30" s="1"/>
  <c r="S55" i="30"/>
  <c r="T55" i="30" s="1"/>
  <c r="S83" i="30"/>
  <c r="T83" i="30" s="1"/>
  <c r="S61" i="30"/>
  <c r="T61" i="30" s="1"/>
  <c r="S78" i="30"/>
  <c r="T78" i="30" s="1"/>
  <c r="S51" i="30"/>
  <c r="T51" i="30" s="1"/>
  <c r="V66" i="30"/>
  <c r="V74" i="30"/>
  <c r="V76" i="30"/>
  <c r="V57" i="30"/>
  <c r="V80" i="30"/>
  <c r="V77" i="30"/>
  <c r="V64" i="30"/>
  <c r="V65" i="30"/>
  <c r="V67" i="30"/>
  <c r="V56" i="30"/>
  <c r="V85" i="30"/>
  <c r="V61" i="30"/>
  <c r="V79" i="30"/>
  <c r="V60" i="30"/>
  <c r="F24" i="32"/>
  <c r="F21" i="32"/>
  <c r="E48" i="32"/>
  <c r="F45" i="32"/>
  <c r="F19" i="32"/>
  <c r="D28" i="32"/>
  <c r="E28" i="32"/>
  <c r="F47" i="32"/>
  <c r="E26" i="32"/>
  <c r="E22" i="32"/>
  <c r="D17" i="32"/>
  <c r="E45" i="32"/>
  <c r="F50" i="32"/>
  <c r="E25" i="32"/>
  <c r="F42" i="32"/>
  <c r="F56" i="32"/>
  <c r="E57" i="32"/>
  <c r="E42" i="32"/>
  <c r="E44" i="32"/>
  <c r="F23" i="32"/>
  <c r="D16" i="32"/>
  <c r="D30" i="32"/>
  <c r="F25" i="32"/>
  <c r="F43" i="32"/>
  <c r="F18" i="32"/>
  <c r="F29" i="32"/>
  <c r="F53" i="32"/>
  <c r="D31" i="32"/>
  <c r="D20" i="32"/>
  <c r="D21" i="32"/>
  <c r="E51" i="32"/>
  <c r="D49" i="32"/>
  <c r="F48" i="32"/>
  <c r="E29" i="32"/>
  <c r="F52" i="32"/>
  <c r="E55" i="32"/>
  <c r="F57" i="32"/>
  <c r="F28" i="32"/>
  <c r="E56" i="32"/>
  <c r="F33" i="32"/>
  <c r="F22" i="32"/>
  <c r="D40" i="32"/>
  <c r="F31" i="32"/>
  <c r="D22" i="32"/>
  <c r="F46" i="32"/>
  <c r="F30" i="32"/>
  <c r="E32" i="32"/>
  <c r="E24" i="32"/>
  <c r="E27" i="32"/>
  <c r="F51" i="32"/>
  <c r="D23" i="32"/>
  <c r="D27" i="32"/>
  <c r="E52" i="32"/>
  <c r="E46" i="32"/>
  <c r="E17" i="32"/>
  <c r="E53" i="32"/>
  <c r="E43" i="32"/>
  <c r="F49" i="32"/>
  <c r="E18" i="32"/>
  <c r="E21" i="32"/>
  <c r="F41" i="32"/>
  <c r="F17" i="32"/>
  <c r="E47" i="32"/>
  <c r="F55" i="32"/>
  <c r="F27" i="32"/>
  <c r="F20" i="32"/>
  <c r="D19" i="32"/>
  <c r="F54" i="32"/>
  <c r="E54" i="32"/>
  <c r="D45" i="32"/>
  <c r="E19" i="32"/>
  <c r="E33" i="32"/>
  <c r="F26" i="32"/>
  <c r="D24" i="32"/>
  <c r="D18" i="32"/>
  <c r="F32" i="32"/>
  <c r="F44" i="32"/>
  <c r="D51" i="32"/>
  <c r="D52" i="32"/>
  <c r="F29" i="25"/>
  <c r="F18" i="25"/>
  <c r="F47" i="25"/>
  <c r="F28" i="25"/>
  <c r="F21" i="25"/>
  <c r="H20" i="25"/>
  <c r="F36" i="25"/>
  <c r="H36" i="25"/>
  <c r="F40" i="25"/>
  <c r="H40" i="25"/>
  <c r="F24" i="25"/>
  <c r="H24" i="25"/>
  <c r="F14" i="25"/>
  <c r="H14" i="25"/>
  <c r="F17" i="25"/>
  <c r="H17" i="25"/>
  <c r="F41" i="25"/>
  <c r="H41" i="25"/>
  <c r="A14" i="11"/>
  <c r="H50" i="3"/>
  <c r="D50" i="3"/>
  <c r="F48" i="3"/>
  <c r="G47" i="3"/>
  <c r="H46" i="3"/>
  <c r="D46" i="3"/>
  <c r="F44" i="3"/>
  <c r="G43" i="3"/>
  <c r="H42" i="3"/>
  <c r="D42" i="3"/>
  <c r="F40" i="3"/>
  <c r="G39" i="3"/>
  <c r="H38" i="3"/>
  <c r="D38" i="3"/>
  <c r="F36" i="3"/>
  <c r="G35" i="3"/>
  <c r="H34" i="3"/>
  <c r="D34" i="3"/>
  <c r="F32" i="3"/>
  <c r="G31" i="3"/>
  <c r="H30" i="3"/>
  <c r="D30" i="3"/>
  <c r="F28" i="3"/>
  <c r="G27" i="3"/>
  <c r="H26" i="3"/>
  <c r="D26" i="3"/>
  <c r="F24" i="3"/>
  <c r="G23" i="3"/>
  <c r="H22" i="3"/>
  <c r="D22" i="3"/>
  <c r="F20" i="3"/>
  <c r="G19" i="3"/>
  <c r="H18" i="3"/>
  <c r="D18" i="3"/>
  <c r="F16" i="3"/>
  <c r="G15" i="3"/>
  <c r="H14" i="3"/>
  <c r="D14" i="3"/>
  <c r="F12" i="3"/>
  <c r="G11" i="3"/>
  <c r="H10" i="3"/>
  <c r="D10" i="3"/>
  <c r="G49" i="3"/>
  <c r="G45" i="3"/>
  <c r="D44" i="3"/>
  <c r="G41" i="3"/>
  <c r="D40" i="3"/>
  <c r="F38" i="3"/>
  <c r="H36" i="3"/>
  <c r="G33" i="3"/>
  <c r="D32" i="3"/>
  <c r="F30" i="3"/>
  <c r="H28" i="3"/>
  <c r="G25" i="3"/>
  <c r="D24" i="3"/>
  <c r="F22" i="3"/>
  <c r="H20" i="3"/>
  <c r="G17" i="3"/>
  <c r="D16" i="3"/>
  <c r="F14" i="3"/>
  <c r="H12" i="3"/>
  <c r="G9" i="3"/>
  <c r="F49" i="3"/>
  <c r="H47" i="3"/>
  <c r="G44" i="3"/>
  <c r="D43" i="3"/>
  <c r="G50" i="3"/>
  <c r="H49" i="3"/>
  <c r="D49" i="3"/>
  <c r="F47" i="3"/>
  <c r="G46" i="3"/>
  <c r="H45" i="3"/>
  <c r="D45" i="3"/>
  <c r="F43" i="3"/>
  <c r="G42" i="3"/>
  <c r="H41" i="3"/>
  <c r="D41" i="3"/>
  <c r="F39" i="3"/>
  <c r="G38" i="3"/>
  <c r="H37" i="3"/>
  <c r="D37" i="3"/>
  <c r="F35" i="3"/>
  <c r="G34" i="3"/>
  <c r="H33" i="3"/>
  <c r="D33" i="3"/>
  <c r="F31" i="3"/>
  <c r="G30" i="3"/>
  <c r="H29" i="3"/>
  <c r="D29" i="3"/>
  <c r="F27" i="3"/>
  <c r="G26" i="3"/>
  <c r="H25" i="3"/>
  <c r="D25" i="3"/>
  <c r="F23" i="3"/>
  <c r="G22" i="3"/>
  <c r="H21" i="3"/>
  <c r="D21" i="3"/>
  <c r="F19" i="3"/>
  <c r="G18" i="3"/>
  <c r="H17" i="3"/>
  <c r="D17" i="3"/>
  <c r="F15" i="3"/>
  <c r="G14" i="3"/>
  <c r="H13" i="3"/>
  <c r="D13" i="3"/>
  <c r="F11" i="3"/>
  <c r="G10" i="3"/>
  <c r="H9" i="3"/>
  <c r="D9" i="3"/>
  <c r="F50" i="3"/>
  <c r="H48" i="3"/>
  <c r="D48" i="3"/>
  <c r="F46" i="3"/>
  <c r="H44" i="3"/>
  <c r="F42" i="3"/>
  <c r="H40" i="3"/>
  <c r="G37" i="3"/>
  <c r="D36" i="3"/>
  <c r="F34" i="3"/>
  <c r="H32" i="3"/>
  <c r="G29" i="3"/>
  <c r="D28" i="3"/>
  <c r="F26" i="3"/>
  <c r="H24" i="3"/>
  <c r="G21" i="3"/>
  <c r="D20" i="3"/>
  <c r="F18" i="3"/>
  <c r="H16" i="3"/>
  <c r="G13" i="3"/>
  <c r="D12" i="3"/>
  <c r="F10" i="3"/>
  <c r="G48" i="3"/>
  <c r="D47" i="3"/>
  <c r="F45" i="3"/>
  <c r="H43" i="3"/>
  <c r="D39" i="3"/>
  <c r="H35" i="3"/>
  <c r="G32" i="3"/>
  <c r="F29" i="3"/>
  <c r="D23" i="3"/>
  <c r="H19" i="3"/>
  <c r="G16" i="3"/>
  <c r="F13" i="3"/>
  <c r="G12" i="3"/>
  <c r="G40" i="3"/>
  <c r="H27" i="3"/>
  <c r="F21" i="3"/>
  <c r="D15" i="3"/>
  <c r="H39" i="3"/>
  <c r="F33" i="3"/>
  <c r="D27" i="3"/>
  <c r="G20" i="3"/>
  <c r="F41" i="3"/>
  <c r="D35" i="3"/>
  <c r="H31" i="3"/>
  <c r="G28" i="3"/>
  <c r="F25" i="3"/>
  <c r="D19" i="3"/>
  <c r="H15" i="3"/>
  <c r="F9" i="3"/>
  <c r="F37" i="3"/>
  <c r="D31" i="3"/>
  <c r="G24" i="3"/>
  <c r="H11" i="3"/>
  <c r="G36" i="3"/>
  <c r="H23" i="3"/>
  <c r="F17" i="3"/>
  <c r="D11" i="3"/>
  <c r="A17" i="11"/>
  <c r="A21" i="11"/>
  <c r="A25" i="11"/>
  <c r="A38" i="11"/>
  <c r="A42" i="11"/>
  <c r="A46" i="11"/>
  <c r="A18" i="11"/>
  <c r="A22" i="11"/>
  <c r="A26" i="11"/>
  <c r="A15" i="11"/>
  <c r="A19" i="11"/>
  <c r="A23" i="11"/>
  <c r="A27" i="11"/>
  <c r="W61" i="30" l="1"/>
  <c r="W65" i="30"/>
  <c r="W57" i="30"/>
  <c r="W67" i="30"/>
  <c r="W80" i="30"/>
  <c r="W66" i="30"/>
  <c r="W85" i="30"/>
  <c r="W64" i="30"/>
  <c r="W76" i="30"/>
  <c r="W79" i="30"/>
  <c r="W60" i="30"/>
  <c r="W56" i="30"/>
  <c r="W77" i="30"/>
  <c r="W74" i="30"/>
  <c r="V83" i="30"/>
  <c r="V75" i="30"/>
  <c r="V59" i="30"/>
  <c r="V62" i="30"/>
  <c r="V84" i="30"/>
  <c r="V82" i="30"/>
  <c r="V81" i="30"/>
  <c r="V78" i="30"/>
  <c r="V63" i="30"/>
  <c r="V58" i="30"/>
  <c r="V50" i="30"/>
  <c r="U50" i="30"/>
  <c r="V54" i="30"/>
  <c r="U54" i="30"/>
  <c r="V68" i="30"/>
  <c r="U68" i="30"/>
  <c r="V71" i="30"/>
  <c r="U71" i="30"/>
  <c r="V55" i="30"/>
  <c r="U55" i="30"/>
  <c r="V52" i="30"/>
  <c r="U52" i="30"/>
  <c r="V51" i="30"/>
  <c r="U51" i="30"/>
  <c r="V73" i="30"/>
  <c r="U73" i="30"/>
  <c r="V69" i="30"/>
  <c r="U69" i="30"/>
  <c r="V72" i="30"/>
  <c r="U72" i="30"/>
  <c r="V70" i="30"/>
  <c r="U70" i="30"/>
  <c r="V53" i="30"/>
  <c r="U53" i="30"/>
  <c r="D56" i="32"/>
  <c r="G30" i="32"/>
  <c r="G31" i="32"/>
  <c r="D32" i="32"/>
  <c r="D47" i="32"/>
  <c r="G26" i="32"/>
  <c r="D25" i="32"/>
  <c r="D48" i="32"/>
  <c r="G44" i="32"/>
  <c r="D50" i="32"/>
  <c r="D43" i="32"/>
  <c r="D44" i="32"/>
  <c r="D26" i="32"/>
  <c r="G45" i="32"/>
  <c r="G16" i="32"/>
  <c r="D33" i="32"/>
  <c r="D57" i="32"/>
  <c r="G51" i="32"/>
  <c r="D46" i="32"/>
  <c r="G40" i="32"/>
  <c r="D42" i="32"/>
  <c r="D54" i="32"/>
  <c r="G19" i="32"/>
  <c r="D53" i="32"/>
  <c r="D55" i="32"/>
  <c r="D29" i="32"/>
  <c r="D41" i="32"/>
  <c r="G23" i="32"/>
  <c r="G20" i="32"/>
  <c r="H18" i="25"/>
  <c r="H29" i="25"/>
  <c r="H47" i="25"/>
  <c r="H28" i="25"/>
  <c r="H21" i="25"/>
  <c r="F20" i="25"/>
  <c r="F27" i="25"/>
  <c r="H27" i="25"/>
  <c r="F37" i="25"/>
  <c r="H37" i="25"/>
  <c r="F38" i="25"/>
  <c r="H38" i="25"/>
  <c r="F50" i="25"/>
  <c r="H50" i="25"/>
  <c r="F19" i="25"/>
  <c r="H19" i="25"/>
  <c r="F22" i="25"/>
  <c r="H22" i="25"/>
  <c r="F23" i="25"/>
  <c r="H23" i="25"/>
  <c r="F44" i="25"/>
  <c r="H44" i="25"/>
  <c r="F52" i="25"/>
  <c r="H52" i="25"/>
  <c r="F15" i="25"/>
  <c r="H15" i="25"/>
  <c r="F16" i="25"/>
  <c r="H16" i="25"/>
  <c r="F48" i="25"/>
  <c r="H48" i="25"/>
  <c r="F46" i="25"/>
  <c r="H46" i="25"/>
  <c r="F39" i="25"/>
  <c r="H39" i="25"/>
  <c r="F26" i="25"/>
  <c r="H26" i="25"/>
  <c r="F30" i="25"/>
  <c r="H30" i="25"/>
  <c r="F43" i="25"/>
  <c r="H43" i="25"/>
  <c r="F45" i="25"/>
  <c r="H45" i="25"/>
  <c r="F42" i="25"/>
  <c r="H42" i="25"/>
  <c r="F49" i="25"/>
  <c r="H49" i="25"/>
  <c r="F51" i="25"/>
  <c r="H51" i="25"/>
  <c r="F31" i="25"/>
  <c r="H31" i="25"/>
  <c r="F53" i="25"/>
  <c r="H53" i="25"/>
  <c r="F25" i="25"/>
  <c r="H25" i="25"/>
  <c r="A31" i="11"/>
  <c r="A30" i="11"/>
  <c r="A50" i="11"/>
  <c r="A29" i="11"/>
  <c r="C50" i="11"/>
  <c r="E49" i="3"/>
  <c r="E45" i="3"/>
  <c r="E41" i="3"/>
  <c r="E37" i="3"/>
  <c r="E33" i="3"/>
  <c r="E29" i="3"/>
  <c r="E25" i="3"/>
  <c r="E21" i="3"/>
  <c r="E17" i="3"/>
  <c r="E13" i="3"/>
  <c r="E9" i="3"/>
  <c r="E47" i="3"/>
  <c r="E35" i="3"/>
  <c r="E27" i="3"/>
  <c r="E19" i="3"/>
  <c r="E11" i="3"/>
  <c r="E46" i="3"/>
  <c r="E48" i="3"/>
  <c r="E44" i="3"/>
  <c r="E40" i="3"/>
  <c r="E36" i="3"/>
  <c r="E32" i="3"/>
  <c r="E28" i="3"/>
  <c r="E24" i="3"/>
  <c r="E20" i="3"/>
  <c r="E16" i="3"/>
  <c r="E12" i="3"/>
  <c r="E43" i="3"/>
  <c r="E39" i="3"/>
  <c r="E31" i="3"/>
  <c r="E23" i="3"/>
  <c r="E15" i="3"/>
  <c r="E50" i="3"/>
  <c r="E42" i="3"/>
  <c r="E26" i="3"/>
  <c r="E10" i="3"/>
  <c r="E34" i="3"/>
  <c r="E14" i="3"/>
  <c r="E38" i="3"/>
  <c r="E22" i="3"/>
  <c r="E18" i="3"/>
  <c r="E30" i="3"/>
  <c r="D28" i="11"/>
  <c r="E37" i="11"/>
  <c r="D18" i="11"/>
  <c r="F15" i="11"/>
  <c r="D14" i="11"/>
  <c r="F30" i="11"/>
  <c r="D23" i="11"/>
  <c r="E31" i="11"/>
  <c r="D50" i="11"/>
  <c r="D43" i="11"/>
  <c r="D29" i="11"/>
  <c r="D48" i="11"/>
  <c r="F17" i="11"/>
  <c r="F20" i="11"/>
  <c r="E15" i="11"/>
  <c r="D26" i="11"/>
  <c r="F19" i="11"/>
  <c r="E53" i="11"/>
  <c r="F31" i="11"/>
  <c r="G14" i="11"/>
  <c r="D19" i="11"/>
  <c r="E24" i="11"/>
  <c r="D46" i="11"/>
  <c r="E26" i="11"/>
  <c r="E22" i="11"/>
  <c r="F26" i="11"/>
  <c r="F27" i="11"/>
  <c r="E23" i="11"/>
  <c r="F25" i="11"/>
  <c r="E52" i="11"/>
  <c r="F24" i="11"/>
  <c r="F21" i="11"/>
  <c r="F22" i="11"/>
  <c r="E48" i="11"/>
  <c r="D51" i="11"/>
  <c r="D31" i="11"/>
  <c r="F28" i="11"/>
  <c r="E25" i="11"/>
  <c r="F18" i="11"/>
  <c r="E28" i="11"/>
  <c r="D47" i="11"/>
  <c r="E30" i="11"/>
  <c r="D27" i="11"/>
  <c r="F29" i="11"/>
  <c r="E21" i="11"/>
  <c r="E29" i="11"/>
  <c r="E27" i="11"/>
  <c r="E18" i="11"/>
  <c r="F23" i="11"/>
  <c r="F16" i="11"/>
  <c r="C25" i="11"/>
  <c r="C24" i="11"/>
  <c r="C20" i="11"/>
  <c r="C18" i="11"/>
  <c r="C16" i="11"/>
  <c r="C36" i="11"/>
  <c r="C28" i="11"/>
  <c r="C40" i="11"/>
  <c r="C26" i="11"/>
  <c r="C44" i="11"/>
  <c r="C17" i="11"/>
  <c r="C39" i="11"/>
  <c r="F53" i="11"/>
  <c r="F48" i="11"/>
  <c r="F47" i="11"/>
  <c r="F38" i="11"/>
  <c r="D37" i="11"/>
  <c r="C38" i="11"/>
  <c r="E19" i="11"/>
  <c r="C51" i="11"/>
  <c r="E20" i="11"/>
  <c r="C21" i="11"/>
  <c r="F42" i="11"/>
  <c r="C41" i="11"/>
  <c r="E36" i="11"/>
  <c r="C23" i="11"/>
  <c r="C37" i="11"/>
  <c r="C45" i="11"/>
  <c r="D38" i="11"/>
  <c r="D22" i="11"/>
  <c r="D17" i="11"/>
  <c r="C49" i="11"/>
  <c r="C43" i="11"/>
  <c r="C30" i="11"/>
  <c r="E16" i="11"/>
  <c r="C46" i="11"/>
  <c r="C31" i="11"/>
  <c r="F36" i="11"/>
  <c r="C52" i="11"/>
  <c r="F45" i="11"/>
  <c r="C29" i="11"/>
  <c r="C27" i="11"/>
  <c r="F52" i="11"/>
  <c r="F44" i="11"/>
  <c r="C19" i="11"/>
  <c r="C53" i="11"/>
  <c r="F14" i="11"/>
  <c r="C48" i="11"/>
  <c r="C22" i="11"/>
  <c r="E14" i="11"/>
  <c r="C42" i="11"/>
  <c r="C47" i="11"/>
  <c r="E17" i="11"/>
  <c r="C15" i="11"/>
  <c r="D42" i="11"/>
  <c r="F50" i="11"/>
  <c r="F43" i="11"/>
  <c r="E47" i="11"/>
  <c r="F41" i="11"/>
  <c r="E51" i="11"/>
  <c r="E41" i="11"/>
  <c r="F37" i="11"/>
  <c r="E42" i="11"/>
  <c r="E46" i="11"/>
  <c r="E40" i="11"/>
  <c r="E39" i="11"/>
  <c r="F46" i="11"/>
  <c r="E50" i="11"/>
  <c r="F40" i="11"/>
  <c r="D21" i="11"/>
  <c r="E38" i="11"/>
  <c r="E49" i="11"/>
  <c r="E45" i="11"/>
  <c r="F51" i="11"/>
  <c r="E44" i="11"/>
  <c r="D36" i="11"/>
  <c r="F49" i="11"/>
  <c r="E43" i="11"/>
  <c r="F39" i="11"/>
  <c r="W72" i="30" l="1"/>
  <c r="W54" i="30"/>
  <c r="W78" i="30"/>
  <c r="W81" i="30"/>
  <c r="W59" i="30"/>
  <c r="W69" i="30"/>
  <c r="W62" i="30"/>
  <c r="W70" i="30"/>
  <c r="W52" i="30"/>
  <c r="W58" i="30"/>
  <c r="W82" i="30"/>
  <c r="W75" i="30"/>
  <c r="W53" i="30"/>
  <c r="W73" i="30"/>
  <c r="W51" i="30"/>
  <c r="W55" i="30"/>
  <c r="W71" i="30"/>
  <c r="W63" i="30"/>
  <c r="W84" i="30"/>
  <c r="W83" i="30"/>
  <c r="U49" i="30"/>
  <c r="C43" i="13" s="1"/>
  <c r="G47" i="32"/>
  <c r="G25" i="32"/>
  <c r="G33" i="32"/>
  <c r="G49" i="32"/>
  <c r="G50" i="32"/>
  <c r="G17" i="32"/>
  <c r="G48" i="32"/>
  <c r="G57" i="32"/>
  <c r="G46" i="32"/>
  <c r="G28" i="32"/>
  <c r="G43" i="32"/>
  <c r="G18" i="32"/>
  <c r="G24" i="32"/>
  <c r="G54" i="32"/>
  <c r="G29" i="32"/>
  <c r="G55" i="32"/>
  <c r="G56" i="32"/>
  <c r="G21" i="32"/>
  <c r="G27" i="32"/>
  <c r="G53" i="32"/>
  <c r="G32" i="32"/>
  <c r="G52" i="32"/>
  <c r="G42" i="32"/>
  <c r="G41" i="32"/>
  <c r="G22" i="32"/>
  <c r="C14" i="11"/>
  <c r="D30" i="11"/>
  <c r="D20" i="11"/>
  <c r="D25" i="11"/>
  <c r="D52" i="11"/>
  <c r="G47" i="11"/>
  <c r="G31" i="11"/>
  <c r="D24" i="11"/>
  <c r="G17" i="11"/>
  <c r="G26" i="11"/>
  <c r="G27" i="11"/>
  <c r="G51" i="11"/>
  <c r="D15" i="11"/>
  <c r="D16" i="11"/>
  <c r="G30" i="11"/>
  <c r="G52" i="11"/>
  <c r="D44" i="11"/>
  <c r="G28" i="11"/>
  <c r="G42" i="11"/>
  <c r="G20" i="11"/>
  <c r="D53" i="11"/>
  <c r="G25" i="11"/>
  <c r="D45" i="11"/>
  <c r="D49" i="11"/>
  <c r="G36" i="11"/>
  <c r="G21" i="11"/>
  <c r="D41" i="11"/>
  <c r="G24" i="11"/>
  <c r="D39" i="11"/>
  <c r="D40" i="11"/>
  <c r="W50" i="30" l="1"/>
  <c r="G18" i="11"/>
  <c r="G23" i="11"/>
  <c r="G19" i="11"/>
  <c r="G48" i="11"/>
  <c r="G43" i="11"/>
  <c r="G22" i="11"/>
  <c r="G29" i="11"/>
  <c r="G16" i="11"/>
  <c r="G15" i="11"/>
  <c r="G37" i="11"/>
  <c r="G41" i="11"/>
  <c r="G49" i="11"/>
  <c r="G44" i="11"/>
  <c r="G38" i="11"/>
  <c r="G40" i="11"/>
  <c r="G46" i="11"/>
  <c r="G39" i="11"/>
  <c r="G45" i="11"/>
  <c r="G50" i="11"/>
  <c r="G53" i="11"/>
  <c r="X50" i="30" l="1"/>
  <c r="Y50" i="30" s="1"/>
  <c r="T92" i="30"/>
  <c r="J104" i="30" s="1"/>
  <c r="X54" i="30"/>
  <c r="Y54" i="30" s="1"/>
  <c r="K95" i="30" s="1"/>
  <c r="Q18" i="33" s="1"/>
  <c r="X78" i="30"/>
  <c r="Y78" i="30" s="1"/>
  <c r="K119" i="30" s="1"/>
  <c r="Q42" i="33" s="1"/>
  <c r="X77" i="30"/>
  <c r="Y77" i="30" s="1"/>
  <c r="K118" i="30" s="1"/>
  <c r="Q41" i="33" s="1"/>
  <c r="X69" i="30"/>
  <c r="Y69" i="30" s="1"/>
  <c r="K110" i="30" s="1"/>
  <c r="Q33" i="33" s="1"/>
  <c r="X72" i="30"/>
  <c r="Y72" i="30" s="1"/>
  <c r="K113" i="30" s="1"/>
  <c r="Q36" i="33" s="1"/>
  <c r="X75" i="30"/>
  <c r="Y75" i="30" s="1"/>
  <c r="K116" i="30" s="1"/>
  <c r="Q39" i="33" s="1"/>
  <c r="X84" i="30"/>
  <c r="Y84" i="30" s="1"/>
  <c r="K125" i="30" s="1"/>
  <c r="Q48" i="33" s="1"/>
  <c r="X51" i="30"/>
  <c r="Y51" i="30" s="1"/>
  <c r="K92" i="30" s="1"/>
  <c r="Q15" i="33" s="1"/>
  <c r="X62" i="30"/>
  <c r="Y62" i="30" s="1"/>
  <c r="K103" i="30" s="1"/>
  <c r="Q26" i="33" s="1"/>
  <c r="X81" i="30"/>
  <c r="Y81" i="30" s="1"/>
  <c r="K122" i="30" s="1"/>
  <c r="Q45" i="33" s="1"/>
  <c r="X56" i="30"/>
  <c r="Y56" i="30" s="1"/>
  <c r="K97" i="30" s="1"/>
  <c r="Q20" i="33" s="1"/>
  <c r="X67" i="30"/>
  <c r="Y67" i="30" s="1"/>
  <c r="K108" i="30" s="1"/>
  <c r="Q31" i="33" s="1"/>
  <c r="X76" i="30"/>
  <c r="Y76" i="30" s="1"/>
  <c r="K117" i="30" s="1"/>
  <c r="Q40" i="33" s="1"/>
  <c r="X61" i="30"/>
  <c r="Y61" i="30" s="1"/>
  <c r="K102" i="30" s="1"/>
  <c r="Q25" i="33" s="1"/>
  <c r="X55" i="30"/>
  <c r="Y55" i="30" s="1"/>
  <c r="K96" i="30" s="1"/>
  <c r="Q19" i="33" s="1"/>
  <c r="X70" i="30"/>
  <c r="Y70" i="30" s="1"/>
  <c r="K111" i="30" s="1"/>
  <c r="Q34" i="33" s="1"/>
  <c r="X82" i="30"/>
  <c r="Y82" i="30" s="1"/>
  <c r="K123" i="30" s="1"/>
  <c r="Q46" i="33" s="1"/>
  <c r="X63" i="30"/>
  <c r="Y63" i="30" s="1"/>
  <c r="K104" i="30" s="1"/>
  <c r="Q27" i="33" s="1"/>
  <c r="X64" i="30"/>
  <c r="Y64" i="30" s="1"/>
  <c r="K105" i="30" s="1"/>
  <c r="Q28" i="33" s="1"/>
  <c r="X80" i="30"/>
  <c r="Y80" i="30" s="1"/>
  <c r="K121" i="30" s="1"/>
  <c r="Q44" i="33" s="1"/>
  <c r="X73" i="30"/>
  <c r="Y73" i="30" s="1"/>
  <c r="K114" i="30" s="1"/>
  <c r="Q37" i="33" s="1"/>
  <c r="X71" i="30"/>
  <c r="Y71" i="30" s="1"/>
  <c r="K112" i="30" s="1"/>
  <c r="Q35" i="33" s="1"/>
  <c r="X52" i="30"/>
  <c r="Y52" i="30" s="1"/>
  <c r="K93" i="30" s="1"/>
  <c r="Q16" i="33" s="1"/>
  <c r="X74" i="30"/>
  <c r="Y74" i="30" s="1"/>
  <c r="K115" i="30" s="1"/>
  <c r="Q38" i="33" s="1"/>
  <c r="X66" i="30"/>
  <c r="Y66" i="30" s="1"/>
  <c r="K107" i="30" s="1"/>
  <c r="Q30" i="33" s="1"/>
  <c r="X60" i="30"/>
  <c r="Y60" i="30" s="1"/>
  <c r="K101" i="30" s="1"/>
  <c r="Q24" i="33" s="1"/>
  <c r="X57" i="30"/>
  <c r="Y57" i="30" s="1"/>
  <c r="K98" i="30" s="1"/>
  <c r="Q21" i="33" s="1"/>
  <c r="X58" i="30"/>
  <c r="Y58" i="30" s="1"/>
  <c r="K99" i="30" s="1"/>
  <c r="Q22" i="33" s="1"/>
  <c r="X68" i="30"/>
  <c r="Y68" i="30" s="1"/>
  <c r="X53" i="30"/>
  <c r="Y53" i="30" s="1"/>
  <c r="K94" i="30" s="1"/>
  <c r="Q17" i="33" s="1"/>
  <c r="X59" i="30"/>
  <c r="Y59" i="30" s="1"/>
  <c r="K100" i="30" s="1"/>
  <c r="Q23" i="33" s="1"/>
  <c r="X83" i="30"/>
  <c r="Y83" i="30" s="1"/>
  <c r="K124" i="30" s="1"/>
  <c r="Q47" i="33" s="1"/>
  <c r="X79" i="30"/>
  <c r="Y79" i="30" s="1"/>
  <c r="K120" i="30" s="1"/>
  <c r="Q43" i="33" s="1"/>
  <c r="X65" i="30"/>
  <c r="Y65" i="30" s="1"/>
  <c r="K106" i="30" s="1"/>
  <c r="Q29" i="33" s="1"/>
  <c r="X85" i="30"/>
  <c r="Y85" i="30" s="1"/>
  <c r="K126" i="30" s="1"/>
  <c r="Q49" i="33" s="1"/>
  <c r="J101" i="30" l="1"/>
  <c r="J117" i="30"/>
  <c r="I97" i="30"/>
  <c r="I96" i="30"/>
  <c r="J114" i="30"/>
  <c r="I105" i="30"/>
  <c r="I121" i="30"/>
  <c r="J105" i="30"/>
  <c r="I104" i="30"/>
  <c r="J120" i="30"/>
  <c r="I113" i="30"/>
  <c r="I126" i="30"/>
  <c r="J94" i="30"/>
  <c r="J107" i="30"/>
  <c r="J103" i="30"/>
  <c r="J125" i="30"/>
  <c r="J97" i="30"/>
  <c r="I94" i="30"/>
  <c r="I116" i="30"/>
  <c r="I100" i="30"/>
  <c r="I92" i="30"/>
  <c r="I110" i="30"/>
  <c r="I124" i="30"/>
  <c r="I125" i="30"/>
  <c r="I106" i="30"/>
  <c r="J95" i="30"/>
  <c r="J126" i="30"/>
  <c r="J124" i="30"/>
  <c r="J100" i="30"/>
  <c r="J96" i="30"/>
  <c r="I95" i="30"/>
  <c r="I102" i="30"/>
  <c r="I118" i="30"/>
  <c r="I108" i="30"/>
  <c r="J92" i="30"/>
  <c r="J119" i="30"/>
  <c r="J123" i="30"/>
  <c r="J99" i="30"/>
  <c r="J102" i="30"/>
  <c r="I93" i="30"/>
  <c r="I115" i="30"/>
  <c r="I103" i="30"/>
  <c r="I122" i="30"/>
  <c r="I123" i="30"/>
  <c r="I119" i="30"/>
  <c r="J93" i="30"/>
  <c r="J122" i="30"/>
  <c r="J113" i="30"/>
  <c r="J108" i="30"/>
  <c r="J106" i="30"/>
  <c r="J98" i="30"/>
  <c r="I111" i="30"/>
  <c r="I114" i="30"/>
  <c r="I112" i="30"/>
  <c r="I107" i="30"/>
  <c r="I101" i="30"/>
  <c r="I99" i="30"/>
  <c r="I117" i="30"/>
  <c r="I120" i="30"/>
  <c r="I98" i="30"/>
  <c r="J112" i="30"/>
  <c r="J115" i="30"/>
  <c r="J116" i="30"/>
  <c r="J111" i="30"/>
  <c r="J121" i="30"/>
  <c r="J118" i="30"/>
  <c r="J110" i="30"/>
  <c r="I40" i="32"/>
  <c r="I36" i="11"/>
  <c r="F60" i="32"/>
  <c r="E56" i="11" l="1"/>
  <c r="C8" i="24" l="1"/>
  <c r="C7" i="24"/>
  <c r="C6" i="24"/>
  <c r="A6" i="24" l="1"/>
  <c r="A7" i="24" s="1"/>
  <c r="A8" i="24" s="1"/>
  <c r="A9" i="24" s="1"/>
  <c r="I49" i="32" l="1"/>
  <c r="H42" i="32"/>
  <c r="H23" i="32"/>
  <c r="H53" i="32"/>
  <c r="I31" i="32"/>
  <c r="H45" i="32"/>
  <c r="H51" i="32"/>
  <c r="H19" i="32"/>
  <c r="H18" i="32"/>
  <c r="H33" i="32"/>
  <c r="H52" i="32"/>
  <c r="H57" i="32"/>
  <c r="H25" i="32"/>
  <c r="I54" i="32"/>
  <c r="H22" i="32"/>
  <c r="H46" i="32"/>
  <c r="H28" i="32"/>
  <c r="I57" i="32"/>
  <c r="I55" i="32"/>
  <c r="I32" i="32"/>
  <c r="I33" i="32"/>
  <c r="I24" i="32"/>
  <c r="I23" i="32"/>
  <c r="I46" i="32"/>
  <c r="I27" i="32"/>
  <c r="I50" i="32"/>
  <c r="I28" i="32"/>
  <c r="I17" i="32"/>
  <c r="I45" i="32"/>
  <c r="I21" i="32"/>
  <c r="I18" i="32"/>
  <c r="I25" i="32"/>
  <c r="H41" i="32"/>
  <c r="H44" i="32"/>
  <c r="H31" i="32"/>
  <c r="H55" i="32"/>
  <c r="H27" i="32"/>
  <c r="H29" i="32"/>
  <c r="H32" i="32"/>
  <c r="H50" i="32"/>
  <c r="H47" i="32"/>
  <c r="I41" i="32"/>
  <c r="I56" i="32"/>
  <c r="I19" i="32"/>
  <c r="I51" i="32"/>
  <c r="I26" i="32"/>
  <c r="I20" i="32"/>
  <c r="I52" i="32"/>
  <c r="H26" i="32"/>
  <c r="H20" i="32"/>
  <c r="I42" i="32"/>
  <c r="I53" i="32"/>
  <c r="I22" i="32"/>
  <c r="I44" i="32"/>
  <c r="I29" i="32"/>
  <c r="I47" i="32"/>
  <c r="I43" i="32"/>
  <c r="I30" i="32"/>
  <c r="I48" i="32"/>
  <c r="H43" i="32"/>
  <c r="H49" i="32"/>
  <c r="H54" i="32"/>
  <c r="H30" i="32"/>
  <c r="H48" i="32"/>
  <c r="H24" i="32"/>
  <c r="H17" i="32"/>
  <c r="H56" i="32"/>
  <c r="H21" i="32"/>
  <c r="C7" i="11" l="1"/>
  <c r="H28" i="11" l="1"/>
  <c r="H22" i="11"/>
  <c r="H25" i="11"/>
  <c r="H24" i="11"/>
  <c r="H30" i="11"/>
  <c r="H48" i="11"/>
  <c r="H26" i="11"/>
  <c r="H49" i="11"/>
  <c r="H42" i="11"/>
  <c r="H47" i="11"/>
  <c r="H44" i="11"/>
  <c r="H20" i="11"/>
  <c r="H51" i="11"/>
  <c r="H45" i="11"/>
  <c r="H53" i="11"/>
  <c r="H50" i="11"/>
  <c r="H23" i="11"/>
  <c r="H43" i="11"/>
  <c r="H21" i="11"/>
  <c r="H52" i="11"/>
  <c r="H31" i="11"/>
  <c r="H27" i="11"/>
  <c r="H29" i="11"/>
  <c r="H15" i="11"/>
  <c r="H46" i="11"/>
  <c r="H16" i="11"/>
  <c r="H17" i="11"/>
  <c r="H18" i="11"/>
  <c r="H19" i="11"/>
  <c r="H40" i="11"/>
  <c r="H37" i="11"/>
  <c r="H38" i="11"/>
  <c r="H41" i="11"/>
  <c r="H39" i="11"/>
  <c r="I44" i="11"/>
  <c r="I53" i="11"/>
  <c r="I31" i="11"/>
  <c r="I24" i="11"/>
  <c r="I29" i="11"/>
  <c r="I45" i="11"/>
  <c r="I30" i="11"/>
  <c r="I20" i="11"/>
  <c r="I43" i="11"/>
  <c r="I21" i="11"/>
  <c r="I23" i="11"/>
  <c r="I46" i="11"/>
  <c r="I42" i="11"/>
  <c r="I49" i="11"/>
  <c r="I22" i="11"/>
  <c r="I28" i="11"/>
  <c r="I26" i="11"/>
  <c r="I51" i="11"/>
  <c r="I47" i="11"/>
  <c r="I52" i="11"/>
  <c r="I48" i="11"/>
  <c r="I50" i="11"/>
  <c r="I25" i="11"/>
  <c r="I27" i="11"/>
  <c r="I19" i="11"/>
  <c r="I17" i="11"/>
  <c r="I41" i="11"/>
  <c r="I39" i="11"/>
  <c r="I38" i="11"/>
  <c r="I37" i="11"/>
  <c r="I18" i="11"/>
  <c r="I40" i="11"/>
  <c r="I16" i="11"/>
  <c r="I15" i="11"/>
  <c r="A35" i="11"/>
  <c r="A54" i="11" l="1"/>
  <c r="A13" i="11" l="1"/>
  <c r="C8" i="11" l="1"/>
  <c r="C6" i="11"/>
  <c r="A4" i="11" l="1"/>
</calcChain>
</file>

<file path=xl/sharedStrings.xml><?xml version="1.0" encoding="utf-8"?>
<sst xmlns="http://schemas.openxmlformats.org/spreadsheetml/2006/main" count="1119" uniqueCount="451">
  <si>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8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</si>
  <si>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8" type="noConversion"/>
  </si>
  <si>
    <t>등록번호</t>
    <phoneticPr fontId="8" type="noConversion"/>
  </si>
  <si>
    <r>
      <rPr>
        <sz val="8"/>
        <rFont val="맑은 고딕"/>
        <family val="3"/>
        <charset val="129"/>
      </rPr>
      <t>접수번호</t>
    </r>
    <phoneticPr fontId="8" type="noConversion"/>
  </si>
  <si>
    <r>
      <rPr>
        <sz val="8"/>
        <rFont val="맑은 고딕"/>
        <family val="3"/>
        <charset val="129"/>
      </rPr>
      <t>의뢰기관</t>
    </r>
    <phoneticPr fontId="8" type="noConversion"/>
  </si>
  <si>
    <r>
      <rPr>
        <sz val="8"/>
        <rFont val="맑은 고딕"/>
        <family val="3"/>
        <charset val="129"/>
      </rPr>
      <t>교정일자</t>
    </r>
    <phoneticPr fontId="8" type="noConversion"/>
  </si>
  <si>
    <r>
      <rPr>
        <sz val="8"/>
        <rFont val="맑은 고딕"/>
        <family val="3"/>
        <charset val="129"/>
      </rPr>
      <t>기기명</t>
    </r>
    <phoneticPr fontId="8" type="noConversion"/>
  </si>
  <si>
    <t>교정절차서1</t>
    <phoneticPr fontId="8" type="noConversion"/>
  </si>
  <si>
    <r>
      <rPr>
        <sz val="8"/>
        <rFont val="맑은 고딕"/>
        <family val="3"/>
        <charset val="129"/>
      </rPr>
      <t>제작회사</t>
    </r>
    <phoneticPr fontId="8" type="noConversion"/>
  </si>
  <si>
    <t>교정절차서2</t>
    <phoneticPr fontId="8" type="noConversion"/>
  </si>
  <si>
    <r>
      <rPr>
        <sz val="8"/>
        <rFont val="맑은 고딕"/>
        <family val="3"/>
        <charset val="129"/>
      </rPr>
      <t>형식</t>
    </r>
    <phoneticPr fontId="8" type="noConversion"/>
  </si>
  <si>
    <t>접수확인자</t>
    <phoneticPr fontId="8" type="noConversion"/>
  </si>
  <si>
    <r>
      <rPr>
        <sz val="8"/>
        <rFont val="맑은 고딕"/>
        <family val="3"/>
        <charset val="129"/>
      </rPr>
      <t>기기번호</t>
    </r>
    <phoneticPr fontId="8" type="noConversion"/>
  </si>
  <si>
    <t>인증교정자</t>
    <phoneticPr fontId="8" type="noConversion"/>
  </si>
  <si>
    <t>기술책임자</t>
    <phoneticPr fontId="8" type="noConversion"/>
  </si>
  <si>
    <r>
      <rPr>
        <sz val="8"/>
        <rFont val="맑은 고딕"/>
        <family val="3"/>
        <charset val="129"/>
      </rPr>
      <t>교정주기</t>
    </r>
    <phoneticPr fontId="8" type="noConversion"/>
  </si>
  <si>
    <r>
      <t>KOLAS</t>
    </r>
    <r>
      <rPr>
        <sz val="8"/>
        <rFont val="맑은 고딕"/>
        <family val="3"/>
        <charset val="129"/>
      </rPr>
      <t>유무</t>
    </r>
    <phoneticPr fontId="8" type="noConversion"/>
  </si>
  <si>
    <t>1: KOLAS 성적서
0: 비공인성적서</t>
    <phoneticPr fontId="8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</si>
  <si>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8" type="noConversion"/>
  </si>
  <si>
    <r>
      <rPr>
        <sz val="8"/>
        <rFont val="맑은 고딕"/>
        <family val="3"/>
        <charset val="129"/>
      </rPr>
      <t>최저온도</t>
    </r>
    <phoneticPr fontId="8" type="noConversion"/>
  </si>
  <si>
    <t>최저습도</t>
    <phoneticPr fontId="8" type="noConversion"/>
  </si>
  <si>
    <t>최저기압</t>
    <phoneticPr fontId="8" type="noConversion"/>
  </si>
  <si>
    <t>교정장소</t>
    <phoneticPr fontId="8" type="noConversion"/>
  </si>
  <si>
    <t>0: KC00-011 고정표준실
1: 현장교정
4: KC10-244 고정표준실</t>
    <phoneticPr fontId="8" type="noConversion"/>
  </si>
  <si>
    <r>
      <rPr>
        <sz val="8"/>
        <rFont val="맑은 고딕"/>
        <family val="3"/>
        <charset val="129"/>
      </rPr>
      <t>최고온도</t>
    </r>
    <phoneticPr fontId="8" type="noConversion"/>
  </si>
  <si>
    <r>
      <rPr>
        <sz val="8"/>
        <rFont val="맑은 고딕"/>
        <family val="3"/>
        <charset val="129"/>
      </rPr>
      <t>최고습도</t>
    </r>
    <phoneticPr fontId="8" type="noConversion"/>
  </si>
  <si>
    <t>최고기압</t>
    <phoneticPr fontId="8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</si>
  <si>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8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</si>
  <si>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8" type="noConversion"/>
  </si>
  <si>
    <r>
      <rPr>
        <sz val="8"/>
        <rFont val="맑은 고딕"/>
        <family val="3"/>
        <charset val="129"/>
      </rPr>
      <t>등록번호</t>
    </r>
    <phoneticPr fontId="8" type="noConversion"/>
  </si>
  <si>
    <t>기기명</t>
    <phoneticPr fontId="8" type="noConversion"/>
  </si>
  <si>
    <t>제작회사</t>
    <phoneticPr fontId="8" type="noConversion"/>
  </si>
  <si>
    <t>기기번호</t>
    <phoneticPr fontId="8" type="noConversion"/>
  </si>
  <si>
    <t>차기교정예정일자</t>
    <phoneticPr fontId="8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</si>
  <si>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8" type="noConversion"/>
  </si>
  <si>
    <t>세부분류코드</t>
    <phoneticPr fontId="8" type="noConversion"/>
  </si>
  <si>
    <t xml:space="preserve"> 성적서발급번호(Certificate No) :</t>
    <phoneticPr fontId="8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</si>
  <si>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8" type="noConversion"/>
  </si>
  <si>
    <t>전체</t>
    <phoneticPr fontId="8" type="noConversion"/>
  </si>
  <si>
    <t>특이사항</t>
    <phoneticPr fontId="8" type="noConversion"/>
  </si>
  <si>
    <t>PASS</t>
    <phoneticPr fontId="8" type="noConversion"/>
  </si>
  <si>
    <t>FIAL</t>
    <phoneticPr fontId="8" type="noConversion"/>
  </si>
  <si>
    <t>교정자 확인</t>
    <phoneticPr fontId="8" type="noConversion"/>
  </si>
  <si>
    <t>확인전</t>
  </si>
  <si>
    <t>분해능</t>
    <phoneticPr fontId="8" type="noConversion"/>
  </si>
  <si>
    <t>MIN</t>
    <phoneticPr fontId="8" type="noConversion"/>
  </si>
  <si>
    <t>2차</t>
    <phoneticPr fontId="8" type="noConversion"/>
  </si>
  <si>
    <t>3차</t>
    <phoneticPr fontId="8" type="noConversion"/>
  </si>
  <si>
    <t>단위</t>
  </si>
  <si>
    <t>단위</t>
    <phoneticPr fontId="8" type="noConversion"/>
  </si>
  <si>
    <t>최소눈금</t>
    <phoneticPr fontId="8" type="noConversion"/>
  </si>
  <si>
    <t>CMC 검토</t>
    <phoneticPr fontId="8" type="noConversion"/>
  </si>
  <si>
    <t>CALIBRATION RESULT</t>
    <phoneticPr fontId="8" type="noConversion"/>
  </si>
  <si>
    <t>부록</t>
    <phoneticPr fontId="8" type="noConversion"/>
  </si>
  <si>
    <t>판정결과</t>
    <phoneticPr fontId="8" type="noConversion"/>
  </si>
  <si>
    <t>번호</t>
  </si>
  <si>
    <t>등록번호</t>
  </si>
  <si>
    <t>기준기명(종류)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</si>
  <si>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</si>
  <si>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</si>
  <si>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</si>
  <si>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</si>
  <si>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</si>
  <si>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</si>
  <si>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</si>
  <si>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</si>
  <si>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STANDARD CALIBRATION DATA (추)</t>
    <phoneticPr fontId="8" type="noConversion"/>
  </si>
  <si>
    <t>자유도</t>
  </si>
  <si>
    <t>∞</t>
  </si>
  <si>
    <t>호칭값</t>
  </si>
  <si>
    <t>분동밀도</t>
  </si>
  <si>
    <t>추 #1</t>
    <phoneticPr fontId="8" type="noConversion"/>
  </si>
  <si>
    <t>추 #2</t>
  </si>
  <si>
    <t>추 #3</t>
  </si>
  <si>
    <t>추 #4</t>
  </si>
  <si>
    <t>추 #5</t>
  </si>
  <si>
    <t>추 #6</t>
  </si>
  <si>
    <t>추 #7</t>
  </si>
  <si>
    <t>추 #8</t>
  </si>
  <si>
    <t>추 #9</t>
  </si>
  <si>
    <t>추 #10</t>
  </si>
  <si>
    <t>추 #11</t>
  </si>
  <si>
    <t>추 #12</t>
  </si>
  <si>
    <t>추 #13</t>
  </si>
  <si>
    <t>추 #14</t>
  </si>
  <si>
    <t>추 #15</t>
  </si>
  <si>
    <t>추 #16</t>
  </si>
  <si>
    <t>추 #17</t>
  </si>
  <si>
    <t>추 #18</t>
  </si>
  <si>
    <t>추 #19</t>
  </si>
  <si>
    <t>추 #20</t>
  </si>
  <si>
    <t>Spec</t>
    <phoneticPr fontId="8" type="noConversion"/>
  </si>
  <si>
    <t>∞</t>
    <phoneticPr fontId="8" type="noConversion"/>
  </si>
  <si>
    <t>C</t>
    <phoneticPr fontId="8" type="noConversion"/>
  </si>
  <si>
    <t>D</t>
    <phoneticPr fontId="8" type="noConversion"/>
  </si>
  <si>
    <t>■ 표준불확도 성분의 계산</t>
    <phoneticPr fontId="8" type="noConversion"/>
  </si>
  <si>
    <t>t</t>
    <phoneticPr fontId="8" type="noConversion"/>
  </si>
  <si>
    <t>A4. 감도계수 :</t>
    <phoneticPr fontId="8" type="noConversion"/>
  </si>
  <si>
    <t>B1. 추정값 :</t>
    <phoneticPr fontId="8" type="noConversion"/>
  </si>
  <si>
    <t>B3. 확률분포 :</t>
    <phoneticPr fontId="8" type="noConversion"/>
  </si>
  <si>
    <t>B5. 불확도 기여량 :</t>
    <phoneticPr fontId="8" type="noConversion"/>
  </si>
  <si>
    <t>■ 유효자유도</t>
    <phoneticPr fontId="8" type="noConversion"/>
  </si>
  <si>
    <t>CONDITION</t>
    <phoneticPr fontId="8" type="noConversion"/>
  </si>
  <si>
    <t>SPEC</t>
    <phoneticPr fontId="8" type="noConversion"/>
  </si>
  <si>
    <t>기준하중</t>
    <phoneticPr fontId="8" type="noConversion"/>
  </si>
  <si>
    <t>CMC</t>
    <phoneticPr fontId="8" type="noConversion"/>
  </si>
  <si>
    <t>표시형식</t>
    <phoneticPr fontId="8" type="noConversion"/>
  </si>
  <si>
    <t>분해능단위</t>
    <phoneticPr fontId="8" type="noConversion"/>
  </si>
  <si>
    <t>MAX</t>
    <phoneticPr fontId="8" type="noConversion"/>
  </si>
  <si>
    <t>UNIT</t>
    <phoneticPr fontId="8" type="noConversion"/>
  </si>
  <si>
    <t>1차</t>
    <phoneticPr fontId="8" type="noConversion"/>
  </si>
  <si>
    <t>2차</t>
    <phoneticPr fontId="8" type="noConversion"/>
  </si>
  <si>
    <t>분동 합</t>
    <phoneticPr fontId="8" type="noConversion"/>
  </si>
  <si>
    <t>불확도 합</t>
    <phoneticPr fontId="8" type="noConversion"/>
  </si>
  <si>
    <t>단위</t>
    <phoneticPr fontId="8" type="noConversion"/>
  </si>
  <si>
    <t>[Force Calibration(인장)]</t>
    <phoneticPr fontId="8" type="noConversion"/>
  </si>
  <si>
    <t>[Force Calibration(압축)]</t>
    <phoneticPr fontId="8" type="noConversion"/>
  </si>
  <si>
    <t>■ 측정기본정보</t>
    <phoneticPr fontId="8" type="noConversion"/>
  </si>
  <si>
    <t>최대용량</t>
    <phoneticPr fontId="8" type="noConversion"/>
  </si>
  <si>
    <t>1. 사전부하 측정결과 (인장방향)</t>
    <phoneticPr fontId="8" type="noConversion"/>
  </si>
  <si>
    <t>2차</t>
    <phoneticPr fontId="8" type="noConversion"/>
  </si>
  <si>
    <t>3차</t>
    <phoneticPr fontId="8" type="noConversion"/>
  </si>
  <si>
    <t>4. 압축방향 하중 측정 결과</t>
    <phoneticPr fontId="8" type="noConversion"/>
  </si>
  <si>
    <t>E</t>
    <phoneticPr fontId="8" type="noConversion"/>
  </si>
  <si>
    <t>-</t>
    <phoneticPr fontId="8" type="noConversion"/>
  </si>
  <si>
    <t>A5. 불확도 기여량 :</t>
    <phoneticPr fontId="8" type="noConversion"/>
  </si>
  <si>
    <t>B2. 상대표준 불확도 :</t>
    <phoneticPr fontId="8" type="noConversion"/>
  </si>
  <si>
    <t>C1. 추정값 :</t>
    <phoneticPr fontId="8" type="noConversion"/>
  </si>
  <si>
    <t>C2. 상대표준 불확도 :</t>
    <phoneticPr fontId="8" type="noConversion"/>
  </si>
  <si>
    <t>=</t>
    <phoneticPr fontId="8" type="noConversion"/>
  </si>
  <si>
    <t>(</t>
    <phoneticPr fontId="8" type="noConversion"/>
  </si>
  <si>
    <t>■ t 분포표</t>
    <phoneticPr fontId="8" type="noConversion"/>
  </si>
  <si>
    <t>신뢰수준(%)</t>
    <phoneticPr fontId="8" type="noConversion"/>
  </si>
  <si>
    <t>STANDARD CALIBRATION DATA (분동 세트)</t>
    <phoneticPr fontId="8" type="noConversion"/>
  </si>
  <si>
    <t>MEASURED VALUE</t>
    <phoneticPr fontId="8" type="noConversion"/>
  </si>
  <si>
    <t>N</t>
  </si>
  <si>
    <t>교정점</t>
    <phoneticPr fontId="8" type="noConversion"/>
  </si>
  <si>
    <t>기준하중</t>
    <phoneticPr fontId="8" type="noConversion"/>
  </si>
  <si>
    <t>단위</t>
    <phoneticPr fontId="8" type="noConversion"/>
  </si>
  <si>
    <t>자리수</t>
    <phoneticPr fontId="8" type="noConversion"/>
  </si>
  <si>
    <t>기준하중</t>
    <phoneticPr fontId="8" type="noConversion"/>
  </si>
  <si>
    <t>자리수</t>
    <phoneticPr fontId="8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</si>
  <si>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8" type="noConversion"/>
  </si>
  <si>
    <t>등록번호</t>
    <phoneticPr fontId="8" type="noConversion"/>
  </si>
  <si>
    <t>교정번호</t>
    <phoneticPr fontId="8" type="noConversion"/>
  </si>
  <si>
    <t>교정자</t>
    <phoneticPr fontId="8" type="noConversion"/>
  </si>
  <si>
    <t>기기번호</t>
    <phoneticPr fontId="8" type="noConversion"/>
  </si>
  <si>
    <t>교정일자</t>
    <phoneticPr fontId="8" type="noConversion"/>
  </si>
  <si>
    <t>기술책임자</t>
    <phoneticPr fontId="8" type="noConversion"/>
  </si>
  <si>
    <r>
      <t xml:space="preserve">1. </t>
    </r>
    <r>
      <rPr>
        <b/>
        <sz val="9"/>
        <rFont val="돋움"/>
        <family val="3"/>
        <charset val="129"/>
      </rPr>
      <t>측정결과</t>
    </r>
    <phoneticPr fontId="8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</si>
  <si>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</si>
  <si>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</si>
  <si>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</si>
  <si>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t>사전부하</t>
    <phoneticPr fontId="8" type="noConversion"/>
  </si>
  <si>
    <t>측정결과</t>
    <phoneticPr fontId="8" type="noConversion"/>
  </si>
  <si>
    <t>사전부하</t>
    <phoneticPr fontId="8" type="noConversion"/>
  </si>
  <si>
    <t>● 인장방향</t>
    <phoneticPr fontId="8" type="noConversion"/>
  </si>
  <si>
    <t>(N)</t>
    <phoneticPr fontId="8" type="noConversion"/>
  </si>
  <si>
    <t>1차</t>
    <phoneticPr fontId="8" type="noConversion"/>
  </si>
  <si>
    <t>2차</t>
    <phoneticPr fontId="8" type="noConversion"/>
  </si>
  <si>
    <t>3차</t>
    <phoneticPr fontId="8" type="noConversion"/>
  </si>
  <si>
    <t>평균값</t>
    <phoneticPr fontId="8" type="noConversion"/>
  </si>
  <si>
    <t>푸쉬풀 게이지 지시값 (N)</t>
    <phoneticPr fontId="8" type="noConversion"/>
  </si>
  <si>
    <t>상대측정불확도(%)</t>
    <phoneticPr fontId="8" type="noConversion"/>
  </si>
  <si>
    <t>상대지시오차(%)</t>
    <phoneticPr fontId="8" type="noConversion"/>
  </si>
  <si>
    <t>1. 측정결과</t>
    <phoneticPr fontId="8" type="noConversion"/>
  </si>
  <si>
    <t>● 압축방향</t>
    <phoneticPr fontId="8" type="noConversion"/>
  </si>
  <si>
    <t>2. HCT-CS-034-20204 에 따라 상대지시오차 및 상대측정불확도를 계산하였음.</t>
    <phoneticPr fontId="8" type="noConversion"/>
  </si>
  <si>
    <r>
      <t xml:space="preserve">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8" type="noConversion"/>
  </si>
  <si>
    <t>lbf</t>
    <phoneticPr fontId="8" type="noConversion"/>
  </si>
  <si>
    <t>N</t>
    <phoneticPr fontId="8" type="noConversion"/>
  </si>
  <si>
    <r>
      <t xml:space="preserve">1. </t>
    </r>
    <r>
      <rPr>
        <b/>
        <sz val="9"/>
        <rFont val="돋움"/>
        <family val="3"/>
        <charset val="129"/>
      </rPr>
      <t>교정결과계산</t>
    </r>
    <phoneticPr fontId="8" type="noConversion"/>
  </si>
  <si>
    <t>1. Calibration Result</t>
    <phoneticPr fontId="8" type="noConversion"/>
  </si>
  <si>
    <t>1st</t>
    <phoneticPr fontId="8" type="noConversion"/>
  </si>
  <si>
    <t>2nd</t>
    <phoneticPr fontId="8" type="noConversion"/>
  </si>
  <si>
    <t>3rd</t>
    <phoneticPr fontId="8" type="noConversion"/>
  </si>
  <si>
    <t>Average</t>
    <phoneticPr fontId="8" type="noConversion"/>
  </si>
  <si>
    <t>Relative accuracy Error (%)</t>
  </si>
  <si>
    <t>Relative Measurement
uncertainty
(%)</t>
    <phoneticPr fontId="8" type="noConversion"/>
  </si>
  <si>
    <t>2. HCT-CS-034-20204 the relative accuracy error and  relative measurement uncertainty</t>
    <phoneticPr fontId="8" type="noConversion"/>
  </si>
  <si>
    <r>
      <t xml:space="preserve">(Confidence level about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</si>
  <si>
    <t>푸쉬풀 게이지
지시값 (N)</t>
    <phoneticPr fontId="8" type="noConversion"/>
  </si>
  <si>
    <t>분해능(N)</t>
    <phoneticPr fontId="8" type="noConversion"/>
  </si>
  <si>
    <t>데이터 수(인장)</t>
    <phoneticPr fontId="8" type="noConversion"/>
  </si>
  <si>
    <t>데이터 수(압축)</t>
    <phoneticPr fontId="8" type="noConversion"/>
  </si>
  <si>
    <t>gf</t>
    <phoneticPr fontId="8" type="noConversion"/>
  </si>
  <si>
    <t>ton.f</t>
    <phoneticPr fontId="8" type="noConversion"/>
  </si>
  <si>
    <t>푸쉬풀 게이지의 지시값</t>
    <phoneticPr fontId="8" type="noConversion"/>
  </si>
  <si>
    <r>
      <rPr>
        <b/>
        <sz val="9"/>
        <color indexed="9"/>
        <rFont val="돋움"/>
        <family val="3"/>
        <charset val="129"/>
      </rPr>
      <t>판정</t>
    </r>
    <phoneticPr fontId="8" type="noConversion"/>
  </si>
  <si>
    <t>%</t>
    <phoneticPr fontId="8" type="noConversion"/>
  </si>
  <si>
    <r>
      <rPr>
        <b/>
        <sz val="9"/>
        <color indexed="9"/>
        <rFont val="돋움"/>
        <family val="3"/>
        <charset val="129"/>
      </rPr>
      <t>상한</t>
    </r>
    <phoneticPr fontId="8" type="noConversion"/>
  </si>
  <si>
    <t>방향</t>
    <phoneticPr fontId="8" type="noConversion"/>
  </si>
  <si>
    <r>
      <t>평균지시값
(F</t>
    </r>
    <r>
      <rPr>
        <b/>
        <vertAlign val="subscript"/>
        <sz val="9"/>
        <color indexed="9"/>
        <rFont val="돋움"/>
        <family val="3"/>
        <charset val="129"/>
      </rPr>
      <t>i_avr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</si>
  <si>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t>분해능</t>
    <phoneticPr fontId="8" type="noConversion"/>
  </si>
  <si>
    <t>포함인자</t>
    <phoneticPr fontId="8" type="noConversion"/>
  </si>
  <si>
    <t>성적서용</t>
    <phoneticPr fontId="8" type="noConversion"/>
  </si>
  <si>
    <t>푸쉬풀 게이지 지시값</t>
    <phoneticPr fontId="8" type="noConversion"/>
  </si>
  <si>
    <t>상대측정불확도</t>
    <phoneticPr fontId="8" type="noConversion"/>
  </si>
  <si>
    <t>사용여부</t>
    <phoneticPr fontId="8" type="noConversion"/>
  </si>
  <si>
    <t>소수점</t>
    <phoneticPr fontId="8" type="noConversion"/>
  </si>
  <si>
    <t>지시값</t>
    <phoneticPr fontId="8" type="noConversion"/>
  </si>
  <si>
    <t>Format</t>
    <phoneticPr fontId="8" type="noConversion"/>
  </si>
  <si>
    <t>표기용</t>
    <phoneticPr fontId="8" type="noConversion"/>
  </si>
  <si>
    <t>0</t>
    <phoneticPr fontId="8" type="noConversion"/>
  </si>
  <si>
    <t>성적서</t>
    <phoneticPr fontId="8" type="noConversion"/>
  </si>
  <si>
    <t>0.0</t>
    <phoneticPr fontId="8" type="noConversion"/>
  </si>
  <si>
    <t>rawdata</t>
    <phoneticPr fontId="8" type="noConversion"/>
  </si>
  <si>
    <t>0.00</t>
    <phoneticPr fontId="8" type="noConversion"/>
  </si>
  <si>
    <t>불확도</t>
    <phoneticPr fontId="8" type="noConversion"/>
  </si>
  <si>
    <t>0.000</t>
    <phoneticPr fontId="8" type="noConversion"/>
  </si>
  <si>
    <t>환산계수</t>
    <phoneticPr fontId="8" type="noConversion"/>
  </si>
  <si>
    <t>kN</t>
    <phoneticPr fontId="8" type="noConversion"/>
  </si>
  <si>
    <t>교정하중</t>
    <phoneticPr fontId="8" type="noConversion"/>
  </si>
  <si>
    <r>
      <t>기준하중
(F</t>
    </r>
    <r>
      <rPr>
        <b/>
        <vertAlign val="subscript"/>
        <sz val="9"/>
        <color indexed="9"/>
        <rFont val="돋움"/>
        <family val="3"/>
        <charset val="129"/>
      </rPr>
      <t>i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</si>
  <si>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r>
      <t>토크 측정기의 순지시값 (F</t>
    </r>
    <r>
      <rPr>
        <b/>
        <vertAlign val="subscript"/>
        <sz val="9"/>
        <color indexed="9"/>
        <rFont val="돋움"/>
        <family val="3"/>
        <charset val="129"/>
      </rPr>
      <t>ij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</si>
  <si>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8" type="noConversion"/>
  </si>
  <si>
    <t>인장방향</t>
    <phoneticPr fontId="8" type="noConversion"/>
  </si>
  <si>
    <t>인장방향</t>
    <phoneticPr fontId="8" type="noConversion"/>
  </si>
  <si>
    <t>압축방향</t>
    <phoneticPr fontId="8" type="noConversion"/>
  </si>
  <si>
    <t>k</t>
    <phoneticPr fontId="8" type="noConversion"/>
  </si>
  <si>
    <t>측정방향</t>
    <phoneticPr fontId="8" type="noConversion"/>
  </si>
  <si>
    <t>기준하중</t>
    <phoneticPr fontId="8" type="noConversion"/>
  </si>
  <si>
    <t>상대지시오차</t>
    <phoneticPr fontId="8" type="noConversion"/>
  </si>
  <si>
    <t>Number</t>
    <phoneticPr fontId="8" type="noConversion"/>
  </si>
  <si>
    <t>중력가속도</t>
    <phoneticPr fontId="8" type="noConversion"/>
  </si>
  <si>
    <t>분해능</t>
    <phoneticPr fontId="8" type="noConversion"/>
  </si>
  <si>
    <t>환산계수</t>
    <phoneticPr fontId="8" type="noConversion"/>
  </si>
  <si>
    <t>mN</t>
    <phoneticPr fontId="8" type="noConversion"/>
  </si>
  <si>
    <t>cN</t>
    <phoneticPr fontId="8" type="noConversion"/>
  </si>
  <si>
    <t>N</t>
    <phoneticPr fontId="8" type="noConversion"/>
  </si>
  <si>
    <t>kgf</t>
    <phoneticPr fontId="8" type="noConversion"/>
  </si>
  <si>
    <t>ozf</t>
    <phoneticPr fontId="8" type="noConversion"/>
  </si>
  <si>
    <t>단위</t>
    <phoneticPr fontId="8" type="noConversion"/>
  </si>
  <si>
    <r>
      <t>지시값 단위환산 (F</t>
    </r>
    <r>
      <rPr>
        <b/>
        <vertAlign val="subscript"/>
        <sz val="9"/>
        <color indexed="9"/>
        <rFont val="돋움"/>
        <family val="3"/>
        <charset val="129"/>
      </rPr>
      <t>ij</t>
    </r>
    <r>
      <rPr>
        <b/>
        <sz val="9"/>
        <color indexed="9"/>
        <rFont val="돋움"/>
        <family val="3"/>
        <charset val="129"/>
      </rPr>
      <t>')</t>
    </r>
    <phoneticPr fontId="8" type="noConversion"/>
  </si>
  <si>
    <r>
      <t>상대지시오차 (q</t>
    </r>
    <r>
      <rPr>
        <b/>
        <vertAlign val="subscript"/>
        <sz val="9"/>
        <color indexed="9"/>
        <rFont val="돋움"/>
        <family val="3"/>
        <charset val="129"/>
      </rPr>
      <t>i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</si>
  <si>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t>영점오차</t>
    <phoneticPr fontId="8" type="noConversion"/>
  </si>
  <si>
    <t>1차</t>
    <phoneticPr fontId="8" type="noConversion"/>
  </si>
  <si>
    <t>%</t>
    <phoneticPr fontId="8" type="noConversion"/>
  </si>
  <si>
    <r>
      <t xml:space="preserve">2. </t>
    </r>
    <r>
      <rPr>
        <b/>
        <sz val="9"/>
        <rFont val="돋움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8" type="noConversion"/>
  </si>
  <si>
    <t>방향</t>
    <phoneticPr fontId="8" type="noConversion"/>
  </si>
  <si>
    <r>
      <t>평균지시값
(F</t>
    </r>
    <r>
      <rPr>
        <b/>
        <vertAlign val="subscript"/>
        <sz val="9"/>
        <color indexed="9"/>
        <rFont val="돋움"/>
        <family val="3"/>
        <charset val="129"/>
      </rPr>
      <t>i_avr</t>
    </r>
    <r>
      <rPr>
        <b/>
        <sz val="9"/>
        <color indexed="9"/>
        <rFont val="돋움"/>
        <family val="3"/>
        <charset val="129"/>
      </rPr>
      <t>)</t>
    </r>
    <phoneticPr fontId="8" type="noConversion"/>
  </si>
  <si>
    <t>반복성</t>
    <phoneticPr fontId="8" type="noConversion"/>
  </si>
  <si>
    <t>영점</t>
    <phoneticPr fontId="8" type="noConversion"/>
  </si>
  <si>
    <r>
      <t>기준하중 (힘교정 장치의 불확도), w</t>
    </r>
    <r>
      <rPr>
        <b/>
        <vertAlign val="subscript"/>
        <sz val="9"/>
        <color indexed="9"/>
        <rFont val="돋움"/>
        <family val="3"/>
        <charset val="129"/>
      </rPr>
      <t>std</t>
    </r>
    <phoneticPr fontId="8" type="noConversion"/>
  </si>
  <si>
    <t>상대합성
표준불확도</t>
    <phoneticPr fontId="8" type="noConversion"/>
  </si>
  <si>
    <t>포함인자</t>
    <phoneticPr fontId="8" type="noConversion"/>
  </si>
  <si>
    <t>5%RULE</t>
    <phoneticPr fontId="8" type="noConversion"/>
  </si>
  <si>
    <t>CMC</t>
    <phoneticPr fontId="8" type="noConversion"/>
  </si>
  <si>
    <t>CMC 검토</t>
    <phoneticPr fontId="8" type="noConversion"/>
  </si>
  <si>
    <t>자유도</t>
    <phoneticPr fontId="8" type="noConversion"/>
  </si>
  <si>
    <t>신뢰수준</t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</si>
  <si>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rep.i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</si>
  <si>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res.i</t>
    </r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</si>
  <si>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z</t>
    </r>
    <phoneticPr fontId="8" type="noConversion"/>
  </si>
  <si>
    <t>합성</t>
    <phoneticPr fontId="8" type="noConversion"/>
  </si>
  <si>
    <t>분동</t>
    <phoneticPr fontId="8" type="noConversion"/>
  </si>
  <si>
    <t>부력보정</t>
    <phoneticPr fontId="8" type="noConversion"/>
  </si>
  <si>
    <t>설치구조</t>
    <phoneticPr fontId="8" type="noConversion"/>
  </si>
  <si>
    <t>약 95 %</t>
    <phoneticPr fontId="8" type="noConversion"/>
  </si>
  <si>
    <t>%</t>
    <phoneticPr fontId="8" type="noConversion"/>
  </si>
  <si>
    <r>
      <t>w</t>
    </r>
    <r>
      <rPr>
        <b/>
        <vertAlign val="subscript"/>
        <sz val="9"/>
        <color indexed="9"/>
        <rFont val="Tahoma"/>
        <family val="2"/>
      </rPr>
      <t>c.i</t>
    </r>
    <phoneticPr fontId="8" type="noConversion"/>
  </si>
  <si>
    <r>
      <rPr>
        <b/>
        <sz val="9"/>
        <color indexed="9"/>
        <rFont val="돋움"/>
        <family val="3"/>
        <charset val="129"/>
      </rPr>
      <t>ν</t>
    </r>
    <r>
      <rPr>
        <b/>
        <vertAlign val="subscript"/>
        <sz val="9"/>
        <color indexed="9"/>
        <rFont val="Tahoma"/>
        <family val="2"/>
      </rPr>
      <t>eff</t>
    </r>
    <phoneticPr fontId="8" type="noConversion"/>
  </si>
  <si>
    <t>k</t>
    <phoneticPr fontId="8" type="noConversion"/>
  </si>
  <si>
    <t>W_i</t>
    <phoneticPr fontId="8" type="noConversion"/>
  </si>
  <si>
    <t>∞</t>
    <phoneticPr fontId="8" type="noConversion"/>
  </si>
  <si>
    <t>0.000 0</t>
    <phoneticPr fontId="8" type="noConversion"/>
  </si>
  <si>
    <t>0.000 00</t>
    <phoneticPr fontId="8" type="noConversion"/>
  </si>
  <si>
    <t>-</t>
    <phoneticPr fontId="8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</si>
  <si>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</si>
  <si>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</si>
  <si>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8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</si>
  <si>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8" type="noConversion"/>
  </si>
  <si>
    <r>
      <rPr>
        <sz val="10"/>
        <rFont val="돋움"/>
        <family val="3"/>
        <charset val="129"/>
      </rPr>
      <t>기본수수료</t>
    </r>
    <phoneticPr fontId="8" type="noConversion"/>
  </si>
  <si>
    <r>
      <rPr>
        <sz val="10"/>
        <rFont val="돋움"/>
        <family val="3"/>
        <charset val="129"/>
      </rPr>
      <t>추가수수료</t>
    </r>
    <phoneticPr fontId="8" type="noConversion"/>
  </si>
  <si>
    <t>◆ 측정불확도 추정보고서 ◆</t>
    <phoneticPr fontId="8" type="noConversion"/>
  </si>
  <si>
    <t>■ 측정 결과</t>
    <phoneticPr fontId="8" type="noConversion"/>
  </si>
  <si>
    <t>기준하중 (N)</t>
    <phoneticPr fontId="8" type="noConversion"/>
  </si>
  <si>
    <t>기준하중 (N)</t>
    <phoneticPr fontId="8" type="noConversion"/>
  </si>
  <si>
    <t>푸쉬풀 게이지의 지시값 (N)</t>
    <phoneticPr fontId="8" type="noConversion"/>
  </si>
  <si>
    <t>푸쉬풀 게이지의 지시값 (N)</t>
    <phoneticPr fontId="8" type="noConversion"/>
  </si>
  <si>
    <t>평균 (N)</t>
    <phoneticPr fontId="8" type="noConversion"/>
  </si>
  <si>
    <t>평균 (N)</t>
    <phoneticPr fontId="8" type="noConversion"/>
  </si>
  <si>
    <t>표준편차 (N)</t>
    <phoneticPr fontId="8" type="noConversion"/>
  </si>
  <si>
    <t>1차</t>
    <phoneticPr fontId="8" type="noConversion"/>
  </si>
  <si>
    <t>2차</t>
    <phoneticPr fontId="8" type="noConversion"/>
  </si>
  <si>
    <t>3차</t>
    <phoneticPr fontId="8" type="noConversion"/>
  </si>
  <si>
    <t>2. 인장방향 하중 측정 결과</t>
    <phoneticPr fontId="8" type="noConversion"/>
  </si>
  <si>
    <t>3. 사전부하 측정결과 (압축방향)</t>
    <phoneticPr fontId="8" type="noConversion"/>
  </si>
  <si>
    <t>기준하중 (N)</t>
    <phoneticPr fontId="8" type="noConversion"/>
  </si>
  <si>
    <t>1차</t>
    <phoneticPr fontId="8" type="noConversion"/>
  </si>
  <si>
    <t>3차</t>
    <phoneticPr fontId="8" type="noConversion"/>
  </si>
  <si>
    <t>기준하중 (N)</t>
    <phoneticPr fontId="8" type="noConversion"/>
  </si>
  <si>
    <t>표준편차 (N)</t>
    <phoneticPr fontId="8" type="noConversion"/>
  </si>
  <si>
    <t>■ 수학적 모델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</si>
  <si>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rep.i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</si>
  <si>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res.i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</si>
  <si>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z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</si>
  <si>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z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</si>
  <si>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std</t>
    </r>
    <phoneticPr fontId="8" type="noConversion"/>
  </si>
  <si>
    <t>■ 불확도 총괄표</t>
    <phoneticPr fontId="8" type="noConversion"/>
  </si>
  <si>
    <t>불확도 성분</t>
    <phoneticPr fontId="8" type="noConversion"/>
  </si>
  <si>
    <t>추정값</t>
    <phoneticPr fontId="8" type="noConversion"/>
  </si>
  <si>
    <t>상대표준불확도</t>
    <phoneticPr fontId="8" type="noConversion"/>
  </si>
  <si>
    <t>확률분포</t>
    <phoneticPr fontId="8" type="noConversion"/>
  </si>
  <si>
    <t>감도계수</t>
    <phoneticPr fontId="8" type="noConversion"/>
  </si>
  <si>
    <t>불확도 기여량</t>
    <phoneticPr fontId="8" type="noConversion"/>
  </si>
  <si>
    <t>자유도</t>
    <phoneticPr fontId="8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</si>
  <si>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</si>
  <si>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</si>
  <si>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</si>
  <si>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8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</si>
  <si>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8" type="noConversion"/>
  </si>
  <si>
    <t>A</t>
    <phoneticPr fontId="8" type="noConversion"/>
  </si>
  <si>
    <t>B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</si>
  <si>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res.i</t>
    </r>
    <phoneticPr fontId="8" type="noConversion"/>
  </si>
  <si>
    <t>∞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</si>
  <si>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std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</si>
  <si>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c</t>
    </r>
    <phoneticPr fontId="8" type="noConversion"/>
  </si>
  <si>
    <r>
      <t xml:space="preserve">1. 반복성에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rep.i</t>
    </r>
    <phoneticPr fontId="8" type="noConversion"/>
  </si>
  <si>
    <t xml:space="preserve">A1.  추정값 : </t>
    <phoneticPr fontId="8" type="noConversion"/>
  </si>
  <si>
    <t xml:space="preserve">A2. 상대표준 불확도 : </t>
    <phoneticPr fontId="8" type="noConversion"/>
  </si>
  <si>
    <t>×</t>
    <phoneticPr fontId="8" type="noConversion"/>
  </si>
  <si>
    <t>표준편차</t>
    <phoneticPr fontId="8" type="noConversion"/>
  </si>
  <si>
    <t>평균</t>
    <phoneticPr fontId="8" type="noConversion"/>
  </si>
  <si>
    <t>=</t>
    <phoneticPr fontId="8" type="noConversion"/>
  </si>
  <si>
    <t xml:space="preserve">A3. 확률분포 : </t>
    <phoneticPr fontId="8" type="noConversion"/>
  </si>
  <si>
    <t>A6.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</si>
  <si>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rep.i</t>
    </r>
    <r>
      <rPr>
        <sz val="10"/>
        <rFont val="맑은 고딕"/>
        <family val="3"/>
        <charset val="129"/>
        <scheme val="major"/>
      </rPr>
      <t>)=</t>
    </r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ajor"/>
      </rPr>
      <t>-1 = 3-1=2</t>
    </r>
    <phoneticPr fontId="8" type="noConversion"/>
  </si>
  <si>
    <r>
      <t xml:space="preserve">2. 분해능에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res.i</t>
    </r>
    <phoneticPr fontId="8" type="noConversion"/>
  </si>
  <si>
    <t>직사각형</t>
    <phoneticPr fontId="8" type="noConversion"/>
  </si>
  <si>
    <t>B4. 감도계수 :</t>
    <phoneticPr fontId="8" type="noConversion"/>
  </si>
  <si>
    <t>B6.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</si>
  <si>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res.i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</si>
  <si>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영점 상대표준불확도,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z</t>
    </r>
    <phoneticPr fontId="8" type="noConversion"/>
  </si>
  <si>
    <t>C3. 확률분포 :</t>
    <phoneticPr fontId="8" type="noConversion"/>
  </si>
  <si>
    <t>C4. 감도계수 :</t>
    <phoneticPr fontId="8" type="noConversion"/>
  </si>
  <si>
    <t>C5. 불확도 기여량 :</t>
    <phoneticPr fontId="8" type="noConversion"/>
  </si>
  <si>
    <t>C6.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</si>
  <si>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z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</si>
  <si>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교정에 사용된 힘교정 장치의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std</t>
    </r>
    <phoneticPr fontId="8" type="noConversion"/>
  </si>
  <si>
    <t>D1. 추정값 :</t>
    <phoneticPr fontId="8" type="noConversion"/>
  </si>
  <si>
    <t>D2. 상대표준 불확도 :</t>
    <phoneticPr fontId="8" type="noConversion"/>
  </si>
  <si>
    <t>힘교정 장치의 상대확장 불확도는 교정측정능력평가로부터 얻어진다.</t>
    <phoneticPr fontId="8" type="noConversion"/>
  </si>
  <si>
    <t>※ 실하중 힘 교정기를 기준기로 사용했을 경우 실하중 힘 교정기의 CMC와 푸쉬풀 게이지 설치대의 불확도만을 적용한다.</t>
    <phoneticPr fontId="8" type="noConversion"/>
  </si>
  <si>
    <t>D3. 확률분포 :</t>
    <phoneticPr fontId="8" type="noConversion"/>
  </si>
  <si>
    <t>정규분포</t>
    <phoneticPr fontId="8" type="noConversion"/>
  </si>
  <si>
    <t>D4. 감도계수 :</t>
    <phoneticPr fontId="8" type="noConversion"/>
  </si>
  <si>
    <t>D5. 불확도 기여량 :</t>
    <phoneticPr fontId="8" type="noConversion"/>
  </si>
  <si>
    <t>×</t>
    <phoneticPr fontId="8" type="noConversion"/>
  </si>
  <si>
    <t>=</t>
    <phoneticPr fontId="8" type="noConversion"/>
  </si>
  <si>
    <t>D6. 자유도 :</t>
    <phoneticPr fontId="8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</si>
  <si>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)=∞</t>
    </r>
    <phoneticPr fontId="8" type="noConversion"/>
  </si>
  <si>
    <t>※ 힘교정 장치의 불확도 요인</t>
    <phoneticPr fontId="8" type="noConversion"/>
  </si>
  <si>
    <t>1) 분동에 의한 상대 불확도</t>
    <phoneticPr fontId="8" type="noConversion"/>
  </si>
  <si>
    <t>-. 상대불확도 : 사용된 전체 분동의 불확도의 합으로 추정</t>
    <phoneticPr fontId="8" type="noConversion"/>
  </si>
  <si>
    <t>상대불확도=</t>
    <phoneticPr fontId="8" type="noConversion"/>
  </si>
  <si>
    <t>2) 중력가속도에 의한 상대 불확도</t>
    <phoneticPr fontId="8" type="noConversion"/>
  </si>
  <si>
    <t>-. 상대불확도 : 지역 중력가속도 측정시 불확도로 추정</t>
    <phoneticPr fontId="8" type="noConversion"/>
  </si>
  <si>
    <t>3) 부력 보정에 의한 상대 불확도</t>
    <phoneticPr fontId="8" type="noConversion"/>
  </si>
  <si>
    <t>-. 상대불확도 : 공기 및 분동의 밀도변화 요인에 의한 불확도로 추정</t>
    <phoneticPr fontId="8" type="noConversion"/>
  </si>
  <si>
    <t>4) 설치 구조에서 발생하는 불확도</t>
    <phoneticPr fontId="8" type="noConversion"/>
  </si>
  <si>
    <t>-. 상대불확도 : 힘의 방향이 수직으로부터 벗어난 크기로 부터의 불확도로 추정</t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</si>
  <si>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+</t>
    </r>
    <phoneticPr fontId="8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</si>
  <si>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phoneticPr fontId="8" type="noConversion"/>
  </si>
  <si>
    <t>+</t>
    <phoneticPr fontId="8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</si>
  <si>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8" type="noConversion"/>
  </si>
  <si>
    <r>
      <t>W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c.i</t>
    </r>
    <r>
      <rPr>
        <sz val="10"/>
        <rFont val="Times New Roman"/>
        <family val="1"/>
      </rPr>
      <t xml:space="preserve"> =</t>
    </r>
    <phoneticPr fontId="8" type="noConversion"/>
  </si>
  <si>
    <t>압축</t>
    <phoneticPr fontId="8" type="noConversion"/>
  </si>
  <si>
    <t>인장</t>
    <phoneticPr fontId="8" type="noConversion"/>
  </si>
  <si>
    <r>
      <rPr>
        <sz val="10"/>
        <rFont val="돋움"/>
        <family val="3"/>
        <charset val="129"/>
      </rPr>
      <t>압축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인장</t>
    </r>
    <phoneticPr fontId="8" type="noConversion"/>
  </si>
  <si>
    <t>측정방향</t>
    <phoneticPr fontId="8" type="noConversion"/>
  </si>
  <si>
    <t>교정점</t>
    <phoneticPr fontId="8" type="noConversion"/>
  </si>
  <si>
    <r>
      <rPr>
        <sz val="10"/>
        <rFont val="돋움"/>
        <family val="3"/>
        <charset val="129"/>
      </rPr>
      <t>기본수수료</t>
    </r>
    <phoneticPr fontId="8" type="noConversion"/>
  </si>
  <si>
    <t>추가교정점수</t>
    <phoneticPr fontId="8" type="noConversion"/>
  </si>
  <si>
    <t>교정점 추가분</t>
    <phoneticPr fontId="8" type="noConversion"/>
  </si>
  <si>
    <r>
      <rPr>
        <sz val="10"/>
        <rFont val="돋움"/>
        <family val="3"/>
        <charset val="129"/>
      </rPr>
      <t>소계</t>
    </r>
    <phoneticPr fontId="8" type="noConversion"/>
  </si>
  <si>
    <r>
      <rPr>
        <sz val="10"/>
        <rFont val="돋움"/>
        <family val="3"/>
        <charset val="129"/>
      </rPr>
      <t>합계</t>
    </r>
    <phoneticPr fontId="8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</si>
  <si>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8" type="noConversion"/>
  </si>
  <si>
    <t>교정포인트를 늘려달라는 업체 요구가 증가 함에 따라, 교정점 추가분을 적용하였음.</t>
    <phoneticPr fontId="8" type="noConversion"/>
  </si>
  <si>
    <r>
      <rPr>
        <b/>
        <sz val="10"/>
        <color rgb="FFFF0000"/>
        <rFont val="돋움"/>
        <family val="3"/>
        <charset val="129"/>
      </rPr>
      <t>압축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또는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인장만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경우</t>
    </r>
    <r>
      <rPr>
        <b/>
        <sz val="10"/>
        <color rgb="FFFF0000"/>
        <rFont val="Tahoma"/>
        <family val="2"/>
      </rPr>
      <t xml:space="preserve">, </t>
    </r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8" type="noConversion"/>
  </si>
  <si>
    <r>
      <rPr>
        <b/>
        <sz val="10"/>
        <color rgb="FFFF0000"/>
        <rFont val="돋움"/>
        <family val="3"/>
        <charset val="129"/>
      </rPr>
      <t>압축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및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인장을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모두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경우</t>
    </r>
    <r>
      <rPr>
        <b/>
        <sz val="10"/>
        <color rgb="FFFF0000"/>
        <rFont val="Tahoma"/>
        <family val="2"/>
      </rPr>
      <t xml:space="preserve">, </t>
    </r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10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10%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8" type="noConversion"/>
  </si>
  <si>
    <t>Decision</t>
  </si>
  <si>
    <t>■ 상대합성표준불확도 계산</t>
    <phoneticPr fontId="8" type="noConversion"/>
  </si>
  <si>
    <t>■ 상대측정불확도</t>
    <phoneticPr fontId="8" type="noConversion"/>
  </si>
  <si>
    <t>최대용량</t>
    <phoneticPr fontId="8" type="noConversion"/>
  </si>
  <si>
    <t>N</t>
    <phoneticPr fontId="8" type="noConversion"/>
  </si>
  <si>
    <t>기기종류</t>
    <phoneticPr fontId="8" type="noConversion"/>
  </si>
  <si>
    <r>
      <rPr>
        <b/>
        <sz val="9"/>
        <color indexed="9"/>
        <rFont val="돋움"/>
        <family val="3"/>
        <charset val="129"/>
      </rPr>
      <t xml:space="preserve">평균지시값
</t>
    </r>
    <r>
      <rPr>
        <b/>
        <sz val="9"/>
        <color indexed="9"/>
        <rFont val="Tahoma"/>
        <family val="2"/>
      </rPr>
      <t>(</t>
    </r>
    <r>
      <rPr>
        <b/>
        <sz val="9"/>
        <color indexed="9"/>
        <rFont val="돋움"/>
        <family val="3"/>
        <charset val="129"/>
      </rPr>
      <t>분해능반영</t>
    </r>
    <r>
      <rPr>
        <b/>
        <sz val="9"/>
        <color indexed="9"/>
        <rFont val="Tahoma"/>
        <family val="2"/>
      </rPr>
      <t>)</t>
    </r>
    <phoneticPr fontId="8" type="noConversion"/>
  </si>
  <si>
    <t>Spec</t>
    <phoneticPr fontId="8" type="noConversion"/>
  </si>
  <si>
    <t>오차범위</t>
    <phoneticPr fontId="8" type="noConversion"/>
  </si>
  <si>
    <r>
      <rPr>
        <b/>
        <sz val="9"/>
        <color indexed="9"/>
        <rFont val="돋움"/>
        <family val="3"/>
        <charset val="129"/>
      </rPr>
      <t>하한</t>
    </r>
    <phoneticPr fontId="8" type="noConversion"/>
  </si>
  <si>
    <t>범위표기</t>
    <phoneticPr fontId="8" type="noConversion"/>
  </si>
  <si>
    <r>
      <t>* 분동의 상대불확도 (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>) = 분동의 측정불확도 / 전체 분동의 질량</t>
    </r>
    <phoneticPr fontId="8" type="noConversion"/>
  </si>
  <si>
    <r>
      <t>* 중력가속도에 의한 상대불확도 (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ajor"/>
      </rPr>
      <t>) = 중력가속도 측정불확도 / 측정실 중력값</t>
    </r>
    <phoneticPr fontId="8" type="noConversion"/>
  </si>
  <si>
    <t>사용중지?</t>
  </si>
  <si>
    <t>푸쉬풀 게이지
지시값 (N)</t>
    <phoneticPr fontId="8" type="noConversion"/>
  </si>
  <si>
    <t>(N)</t>
  </si>
  <si>
    <t>COID</t>
    <phoneticPr fontId="8" type="noConversion"/>
  </si>
  <si>
    <r>
      <t>U+</t>
    </r>
    <r>
      <rPr>
        <sz val="9"/>
        <rFont val="돋움"/>
        <family val="3"/>
        <charset val="129"/>
      </rPr>
      <t>α</t>
    </r>
    <phoneticPr fontId="8" type="noConversion"/>
  </si>
  <si>
    <t>fees</t>
    <phoneticPr fontId="8" type="noConversion"/>
  </si>
  <si>
    <t>P/F</t>
    <phoneticPr fontId="8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</si>
  <si>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8" type="noConversion"/>
  </si>
  <si>
    <t xml:space="preserve"> 성적서발급번호(Certificate No) :</t>
    <phoneticPr fontId="8" type="noConversion"/>
  </si>
  <si>
    <t>● 교정결과</t>
    <phoneticPr fontId="8" type="noConversion"/>
  </si>
  <si>
    <t>Unit</t>
    <phoneticPr fontId="8" type="noConversion"/>
  </si>
  <si>
    <t>조정 전</t>
    <phoneticPr fontId="8" type="noConversion"/>
  </si>
  <si>
    <t>조정 후</t>
    <phoneticPr fontId="8" type="noConversion"/>
  </si>
  <si>
    <t>Measurement Uncertainty</t>
    <phoneticPr fontId="8" type="noConversion"/>
  </si>
  <si>
    <t>-</t>
    <phoneticPr fontId="8" type="noConversion"/>
  </si>
  <si>
    <t>Standard Value</t>
    <phoneticPr fontId="8" type="noConversion"/>
  </si>
  <si>
    <t>측정방향</t>
    <phoneticPr fontId="8" type="noConversion"/>
  </si>
  <si>
    <t>인장</t>
    <phoneticPr fontId="8" type="noConversion"/>
  </si>
  <si>
    <t>압축</t>
    <phoneticPr fontId="8" type="noConversion"/>
  </si>
  <si>
    <t>N</t>
    <phoneticPr fontId="8" type="noConversion"/>
  </si>
  <si>
    <t>측정불확도</t>
    <phoneticPr fontId="8" type="noConversion"/>
  </si>
  <si>
    <t>보정값</t>
    <phoneticPr fontId="8" type="noConversion"/>
  </si>
  <si>
    <t>보정값</t>
    <phoneticPr fontId="8" type="noConversion"/>
  </si>
  <si>
    <t>유효자유도</t>
    <phoneticPr fontId="8" type="noConversion"/>
  </si>
  <si>
    <t>계산</t>
    <phoneticPr fontId="8" type="noConversion"/>
  </si>
  <si>
    <t>결정</t>
    <phoneticPr fontId="8" type="noConversion"/>
  </si>
  <si>
    <t>상대측정불확도 (%)</t>
    <phoneticPr fontId="8" type="noConversion"/>
  </si>
  <si>
    <t>소수점</t>
    <phoneticPr fontId="8" type="noConversion"/>
  </si>
  <si>
    <t>N</t>
    <phoneticPr fontId="8" type="noConversion"/>
  </si>
  <si>
    <t>적용</t>
    <phoneticPr fontId="8" type="noConversion"/>
  </si>
  <si>
    <t>Hynix?</t>
    <phoneticPr fontId="8" type="noConversion"/>
  </si>
  <si>
    <t>측정불확도 (N)</t>
    <phoneticPr fontId="8" type="noConversion"/>
  </si>
  <si>
    <t>Measured
Value</t>
    <phoneticPr fontId="8" type="noConversion"/>
  </si>
  <si>
    <t>Correction
Value</t>
    <phoneticPr fontId="8" type="noConversion"/>
  </si>
  <si>
    <t>Pass
/Fail</t>
    <phoneticPr fontId="8" type="noConversion"/>
  </si>
  <si>
    <t>Pass
/Fail</t>
    <phoneticPr fontId="8" type="noConversion"/>
  </si>
  <si>
    <t>Correction
Value</t>
    <phoneticPr fontId="8" type="noConversion"/>
  </si>
  <si>
    <t>MEASURED VALUE(조정후)</t>
  </si>
  <si>
    <r>
      <t xml:space="preserve">1. </t>
    </r>
    <r>
      <rPr>
        <b/>
        <sz val="9"/>
        <rFont val="돋움"/>
        <family val="3"/>
        <charset val="129"/>
      </rPr>
      <t>측정결과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8" type="noConversion"/>
  </si>
  <si>
    <t>◆ 측정불확도 추정보고서 (조정후) ◆</t>
    <phoneticPr fontId="8" type="noConversion"/>
  </si>
  <si>
    <t>※ 신뢰수준 약 95 %,</t>
  </si>
  <si>
    <r>
      <t>F</t>
    </r>
    <r>
      <rPr>
        <i/>
        <vertAlign val="subscript"/>
        <sz val="10"/>
        <rFont val="Times New Roman"/>
        <family val="1"/>
      </rPr>
      <t>i</t>
    </r>
    <phoneticPr fontId="8" type="noConversion"/>
  </si>
  <si>
    <t>:</t>
    <phoneticPr fontId="8" type="noConversion"/>
  </si>
  <si>
    <r>
      <t xml:space="preserve">교정하중점 </t>
    </r>
    <r>
      <rPr>
        <i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ajor"/>
      </rPr>
      <t xml:space="preserve"> 단계에서의 기준하중</t>
    </r>
    <phoneticPr fontId="8" type="noConversion"/>
  </si>
  <si>
    <r>
      <t xml:space="preserve">푸쉬풀 게이지 교정시 교정하중점 </t>
    </r>
    <r>
      <rPr>
        <i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ajor"/>
      </rPr>
      <t xml:space="preserve">단계의 </t>
    </r>
    <r>
      <rPr>
        <i/>
        <sz val="10"/>
        <rFont val="Times New Roman"/>
        <family val="1"/>
      </rPr>
      <t>j</t>
    </r>
    <r>
      <rPr>
        <sz val="10"/>
        <rFont val="맑은 고딕"/>
        <family val="3"/>
        <charset val="129"/>
        <scheme val="major"/>
      </rPr>
      <t>번째 반복측정에서의 평균값</t>
    </r>
    <phoneticPr fontId="8" type="noConversion"/>
  </si>
  <si>
    <r>
      <t>q</t>
    </r>
    <r>
      <rPr>
        <i/>
        <vertAlign val="subscript"/>
        <sz val="10"/>
        <rFont val="Times New Roman"/>
        <family val="1"/>
      </rPr>
      <t>i</t>
    </r>
    <phoneticPr fontId="8" type="noConversion"/>
  </si>
  <si>
    <t>푸쉬풀 게이지와 기준하중의 상대지시오차</t>
    <phoneticPr fontId="8" type="noConversion"/>
  </si>
  <si>
    <t>■ 합성표준불확도 관계식</t>
    <phoneticPr fontId="8" type="noConversion"/>
  </si>
  <si>
    <r>
      <t>w</t>
    </r>
    <r>
      <rPr>
        <i/>
        <vertAlign val="subscript"/>
        <sz val="10"/>
        <rFont val="Times New Roman"/>
        <family val="1"/>
      </rPr>
      <t>ci</t>
    </r>
    <phoneticPr fontId="8" type="noConversion"/>
  </si>
  <si>
    <t>상대합성 표준불확도</t>
    <phoneticPr fontId="8" type="noConversion"/>
  </si>
  <si>
    <t>반복성에 의한 상대표준불확도</t>
    <phoneticPr fontId="8" type="noConversion"/>
  </si>
  <si>
    <t>분해능에 의한 상대표준불확도</t>
    <phoneticPr fontId="8" type="noConversion"/>
  </si>
  <si>
    <t>영점 상대 표준 불확도</t>
    <phoneticPr fontId="8" type="noConversion"/>
  </si>
  <si>
    <t>힘교정 장치의 상대표준불확도</t>
    <phoneticPr fontId="8" type="noConversion"/>
  </si>
  <si>
    <t>U &amp; r</t>
  </si>
  <si>
    <t>Reference load (N)</t>
    <phoneticPr fontId="8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</si>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</sst>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41" formatCode="_-* #,##0_-;\-* #,##0_-;_-* &quot;-&quot;_-;_-@_-"/>
    <numFmt numFmtId="43" formatCode="_-* #,##0.00_-;\-* #,##0.00_-;_-* &quot;-&quot;??_-;_-@_-"/>
    <numFmt numFmtId="176" formatCode="&quot;₩&quot;#,##0;&quot;₩&quot;&quot;₩&quot;&quot;₩&quot;&quot;₩&quot;&quot;₩&quot;&quot;₩&quot;&quot;₩&quot;&quot;₩&quot;&quot;₩&quot;\-#,##0"/>
    <numFmt numFmtId="177" formatCode="_ * #,##0.00_ ;_ * &quot;₩&quot;&quot;₩&quot;&quot;₩&quot;&quot;₩&quot;&quot;₩&quot;&quot;₩&quot;&quot;₩&quot;\-#,##0.00_ ;_ * &quot;-&quot;??_ ;_ @_ "/>
    <numFmt numFmtId="178" formatCode="&quot;₩&quot;#,##0;[Red]&quot;₩&quot;&quot;₩&quot;&quot;₩&quot;&quot;₩&quot;&quot;₩&quot;&quot;₩&quot;&quot;₩&quot;&quot;₩&quot;&quot;₩&quot;\-#,##0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################################"/>
    <numFmt numFmtId="184" formatCode="0.0\ &quot;℃&quot;"/>
    <numFmt numFmtId="185" formatCode="0\ &quot;％ R.H.&quot;"/>
    <numFmt numFmtId="186" formatCode="0.0\ &quot;hPa&quot;"/>
    <numFmt numFmtId="187" formatCode="0.000\ 00"/>
    <numFmt numFmtId="188" formatCode="0.000\ 000"/>
    <numFmt numFmtId="189" formatCode="#\ ##0"/>
    <numFmt numFmtId="190" formatCode="0.000"/>
    <numFmt numFmtId="191" formatCode="0.0_);[Red]\(0.0\)"/>
    <numFmt numFmtId="192" formatCode="0.0"/>
    <numFmt numFmtId="193" formatCode="0.000\ 0"/>
    <numFmt numFmtId="194" formatCode="0.00.E+00"/>
    <numFmt numFmtId="195" formatCode="#\ ###\ ###"/>
    <numFmt numFmtId="196" formatCode="####\-##\-##"/>
    <numFmt numFmtId="197" formatCode="0.00_ "/>
    <numFmt numFmtId="198" formatCode="0.0_ "/>
    <numFmt numFmtId="199" formatCode="0.000_ "/>
    <numFmt numFmtId="200" formatCode="0.00000_ "/>
    <numFmt numFmtId="201" formatCode="0_ "/>
    <numFmt numFmtId="202" formatCode="0.00\ &quot;μm&quot;"/>
    <numFmt numFmtId="203" formatCode="0.0000"/>
    <numFmt numFmtId="204" formatCode="_-* #,##0_-;\-* #,##0_-;_-* &quot;-&quot;??_-;_-@_-"/>
    <numFmt numFmtId="205" formatCode="&quot;(분해능 :&quot;\ 0.0\ &quot;N)&quot;"/>
    <numFmt numFmtId="206" formatCode="0.00\ &quot;N&quot;"/>
    <numFmt numFmtId="207" formatCode="0.000\ 000\ 0"/>
    <numFmt numFmtId="208" formatCode="0.000\ &quot;N&quot;"/>
    <numFmt numFmtId="209" formatCode="0.00000_);[Red]\(0.00000\)"/>
    <numFmt numFmtId="210" formatCode="mm&quot;월&quot;\ dd&quot;일&quot;"/>
    <numFmt numFmtId="211" formatCode="0.0\ &quot;N&quot;"/>
    <numFmt numFmtId="212" formatCode="0.000\ 0\ &quot;N&quot;"/>
    <numFmt numFmtId="213" formatCode="0.00000000\ 0"/>
    <numFmt numFmtId="214" formatCode="0.0000_ "/>
    <numFmt numFmtId="215" formatCode="0.0##\ ###\ ##"/>
    <numFmt numFmtId="216" formatCode="0.0000\ %"/>
    <numFmt numFmtId="217" formatCode="0.000\ ###"/>
    <numFmt numFmtId="218" formatCode="0.000\ 0\ %"/>
    <numFmt numFmtId="219" formatCode="0.000\ ###\ ###"/>
    <numFmt numFmtId="220" formatCode="0.0##\ ###\ ###"/>
    <numFmt numFmtId="221" formatCode="0.000\ ###\ ##"/>
    <numFmt numFmtId="222" formatCode="0.0\ %"/>
    <numFmt numFmtId="223" formatCode="0.00#\ ###"/>
  </numFmts>
  <fonts count="10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i/>
      <sz val="9"/>
      <name val="Arial Unicode MS"/>
      <family val="3"/>
      <charset val="129"/>
    </font>
    <font>
      <b/>
      <i/>
      <sz val="9"/>
      <color indexed="9"/>
      <name val="Tahoma"/>
      <family val="2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5"/>
      <name val="Arial Unicode MS"/>
      <family val="3"/>
      <charset val="129"/>
    </font>
    <font>
      <sz val="10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b/>
      <vertAlign val="subscript"/>
      <sz val="9"/>
      <color indexed="9"/>
      <name val="돋움"/>
      <family val="3"/>
      <charset val="129"/>
    </font>
    <font>
      <b/>
      <vertAlign val="subscript"/>
      <sz val="9"/>
      <color indexed="9"/>
      <name val="Tahoma"/>
      <family val="2"/>
    </font>
    <font>
      <b/>
      <sz val="9"/>
      <color indexed="9"/>
      <name val="맑은 고딕"/>
      <family val="3"/>
      <charset val="129"/>
      <scheme val="major"/>
    </font>
    <font>
      <b/>
      <i/>
      <sz val="9"/>
      <color indexed="9"/>
      <name val="돋움"/>
      <family val="3"/>
      <charset val="129"/>
    </font>
    <font>
      <b/>
      <sz val="10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10"/>
      <name val="맑은 고딕"/>
      <family val="1"/>
      <scheme val="major"/>
    </font>
    <font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6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218">
    <xf numFmtId="0" fontId="0" fillId="0" borderId="0">
      <alignment vertical="center"/>
    </xf>
    <xf numFmtId="0" fontId="17" fillId="0" borderId="0"/>
    <xf numFmtId="0" fontId="17" fillId="0" borderId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41" fillId="0" borderId="0"/>
    <xf numFmtId="0" fontId="41" fillId="0" borderId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38" fillId="0" borderId="0"/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38" fontId="39" fillId="16" borderId="0" applyNumberFormat="0" applyBorder="0" applyAlignment="0" applyProtection="0"/>
    <xf numFmtId="10" fontId="39" fillId="17" borderId="1" applyNumberFormat="0" applyBorder="0" applyAlignment="0" applyProtection="0"/>
    <xf numFmtId="0" fontId="40" fillId="0" borderId="0"/>
    <xf numFmtId="0" fontId="10" fillId="0" borderId="0"/>
    <xf numFmtId="10" fontId="10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7" fillId="23" borderId="3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46" fillId="0" borderId="0"/>
    <xf numFmtId="0" fontId="25" fillId="0" borderId="0" applyNumberFormat="0" applyFill="0" applyBorder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10" fillId="0" borderId="0"/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2" borderId="10" applyNumberFormat="0" applyAlignment="0" applyProtection="0">
      <alignment vertical="center"/>
    </xf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47" fillId="0" borderId="0">
      <alignment vertical="center"/>
    </xf>
    <xf numFmtId="0" fontId="7" fillId="0" borderId="0">
      <alignment vertical="center"/>
    </xf>
    <xf numFmtId="0" fontId="7" fillId="0" borderId="0"/>
    <xf numFmtId="0" fontId="56" fillId="0" borderId="0">
      <alignment vertical="center"/>
    </xf>
    <xf numFmtId="0" fontId="18" fillId="0" borderId="0">
      <alignment vertical="center"/>
    </xf>
    <xf numFmtId="0" fontId="7" fillId="0" borderId="0"/>
    <xf numFmtId="0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3" fillId="0" borderId="0"/>
    <xf numFmtId="10" fontId="39" fillId="17" borderId="35" applyNumberFormat="0" applyBorder="0" applyAlignment="0" applyProtection="0"/>
    <xf numFmtId="0" fontId="7" fillId="23" borderId="34" applyNumberFormat="0" applyFon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7" fillId="23" borderId="36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29" fillId="7" borderId="2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35" fillId="22" borderId="10" applyNumberFormat="0" applyAlignment="0" applyProtection="0">
      <alignment vertical="center"/>
    </xf>
    <xf numFmtId="0" fontId="4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0" fontId="39" fillId="17" borderId="33" applyNumberFormat="0" applyBorder="0" applyAlignment="0" applyProtection="0"/>
    <xf numFmtId="0" fontId="21" fillId="22" borderId="62" applyNumberFormat="0" applyAlignment="0" applyProtection="0">
      <alignment vertical="center"/>
    </xf>
    <xf numFmtId="0" fontId="7" fillId="23" borderId="59" applyNumberFormat="0" applyFon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7" borderId="62" applyNumberFormat="0" applyAlignment="0" applyProtection="0">
      <alignment vertical="center"/>
    </xf>
    <xf numFmtId="0" fontId="35" fillId="22" borderId="64" applyNumberFormat="0" applyAlignment="0" applyProtection="0">
      <alignment vertical="center"/>
    </xf>
    <xf numFmtId="10" fontId="39" fillId="17" borderId="38" applyNumberFormat="0" applyBorder="0" applyAlignment="0" applyProtection="0"/>
    <xf numFmtId="0" fontId="7" fillId="23" borderId="36" applyNumberFormat="0" applyFont="0" applyAlignment="0" applyProtection="0">
      <alignment vertical="center"/>
    </xf>
    <xf numFmtId="0" fontId="21" fillId="22" borderId="62" applyNumberFormat="0" applyAlignment="0" applyProtection="0">
      <alignment vertical="center"/>
    </xf>
    <xf numFmtId="0" fontId="21" fillId="22" borderId="62" applyNumberFormat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29" fillId="7" borderId="62" applyNumberFormat="0" applyAlignment="0" applyProtection="0">
      <alignment vertical="center"/>
    </xf>
    <xf numFmtId="0" fontId="29" fillId="7" borderId="62" applyNumberFormat="0" applyAlignment="0" applyProtection="0">
      <alignment vertical="center"/>
    </xf>
    <xf numFmtId="0" fontId="35" fillId="22" borderId="64" applyNumberFormat="0" applyAlignment="0" applyProtection="0">
      <alignment vertical="center"/>
    </xf>
    <xf numFmtId="0" fontId="35" fillId="22" borderId="64" applyNumberFormat="0" applyAlignment="0" applyProtection="0">
      <alignment vertical="center"/>
    </xf>
    <xf numFmtId="0" fontId="3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8" fillId="0" borderId="117" applyNumberFormat="0" applyFill="0" applyAlignment="0" applyProtection="0">
      <alignment vertical="center"/>
    </xf>
    <xf numFmtId="0" fontId="29" fillId="7" borderId="116" applyNumberFormat="0" applyAlignment="0" applyProtection="0">
      <alignment vertical="center"/>
    </xf>
    <xf numFmtId="10" fontId="39" fillId="17" borderId="78" applyNumberFormat="0" applyBorder="0" applyAlignment="0" applyProtection="0"/>
    <xf numFmtId="0" fontId="21" fillId="22" borderId="112" applyNumberFormat="0" applyAlignment="0" applyProtection="0">
      <alignment vertical="center"/>
    </xf>
    <xf numFmtId="0" fontId="21" fillId="22" borderId="116" applyNumberFormat="0" applyAlignment="0" applyProtection="0">
      <alignment vertical="center"/>
    </xf>
    <xf numFmtId="0" fontId="7" fillId="23" borderId="103" applyNumberFormat="0" applyFont="0" applyAlignment="0" applyProtection="0">
      <alignment vertical="center"/>
    </xf>
    <xf numFmtId="0" fontId="29" fillId="7" borderId="116" applyNumberFormat="0" applyAlignment="0" applyProtection="0">
      <alignment vertical="center"/>
    </xf>
    <xf numFmtId="0" fontId="35" fillId="22" borderId="118" applyNumberFormat="0" applyAlignment="0" applyProtection="0">
      <alignment vertical="center"/>
    </xf>
    <xf numFmtId="0" fontId="28" fillId="0" borderId="113" applyNumberFormat="0" applyFill="0" applyAlignment="0" applyProtection="0">
      <alignment vertical="center"/>
    </xf>
    <xf numFmtId="0" fontId="29" fillId="7" borderId="112" applyNumberFormat="0" applyAlignment="0" applyProtection="0">
      <alignment vertical="center"/>
    </xf>
    <xf numFmtId="0" fontId="35" fillId="22" borderId="114" applyNumberFormat="0" applyAlignment="0" applyProtection="0">
      <alignment vertical="center"/>
    </xf>
    <xf numFmtId="10" fontId="39" fillId="17" borderId="101" applyNumberFormat="0" applyBorder="0" applyAlignment="0" applyProtection="0"/>
    <xf numFmtId="0" fontId="7" fillId="23" borderId="103" applyNumberFormat="0" applyFont="0" applyAlignment="0" applyProtection="0">
      <alignment vertical="center"/>
    </xf>
    <xf numFmtId="0" fontId="21" fillId="22" borderId="112" applyNumberFormat="0" applyAlignment="0" applyProtection="0">
      <alignment vertical="center"/>
    </xf>
    <xf numFmtId="0" fontId="21" fillId="22" borderId="112" applyNumberFormat="0" applyAlignment="0" applyProtection="0">
      <alignment vertical="center"/>
    </xf>
    <xf numFmtId="0" fontId="7" fillId="23" borderId="103" applyNumberFormat="0" applyFont="0" applyAlignment="0" applyProtection="0">
      <alignment vertical="center"/>
    </xf>
    <xf numFmtId="0" fontId="28" fillId="0" borderId="117" applyNumberFormat="0" applyFill="0" applyAlignment="0" applyProtection="0">
      <alignment vertical="center"/>
    </xf>
    <xf numFmtId="0" fontId="35" fillId="22" borderId="118" applyNumberFormat="0" applyAlignment="0" applyProtection="0">
      <alignment vertical="center"/>
    </xf>
    <xf numFmtId="0" fontId="28" fillId="0" borderId="113" applyNumberFormat="0" applyFill="0" applyAlignment="0" applyProtection="0">
      <alignment vertical="center"/>
    </xf>
    <xf numFmtId="0" fontId="28" fillId="0" borderId="113" applyNumberFormat="0" applyFill="0" applyAlignment="0" applyProtection="0">
      <alignment vertical="center"/>
    </xf>
    <xf numFmtId="0" fontId="29" fillId="7" borderId="112" applyNumberFormat="0" applyAlignment="0" applyProtection="0">
      <alignment vertical="center"/>
    </xf>
    <xf numFmtId="0" fontId="29" fillId="7" borderId="112" applyNumberFormat="0" applyAlignment="0" applyProtection="0">
      <alignment vertical="center"/>
    </xf>
    <xf numFmtId="0" fontId="35" fillId="22" borderId="114" applyNumberFormat="0" applyAlignment="0" applyProtection="0">
      <alignment vertical="center"/>
    </xf>
    <xf numFmtId="0" fontId="35" fillId="22" borderId="114" applyNumberFormat="0" applyAlignment="0" applyProtection="0">
      <alignment vertical="center"/>
    </xf>
    <xf numFmtId="0" fontId="2" fillId="0" borderId="0">
      <alignment vertical="center"/>
    </xf>
    <xf numFmtId="0" fontId="21" fillId="22" borderId="116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9" fillId="17" borderId="78" applyNumberFormat="0" applyBorder="0" applyAlignment="0" applyProtection="0"/>
    <xf numFmtId="41" fontId="7" fillId="0" borderId="0" applyFont="0" applyFill="0" applyBorder="0" applyAlignment="0" applyProtection="0">
      <alignment vertical="center"/>
    </xf>
    <xf numFmtId="10" fontId="39" fillId="17" borderId="125" applyNumberFormat="0" applyBorder="0" applyAlignment="0" applyProtection="0"/>
    <xf numFmtId="0" fontId="21" fillId="22" borderId="126" applyNumberFormat="0" applyAlignment="0" applyProtection="0">
      <alignment vertical="center"/>
    </xf>
    <xf numFmtId="0" fontId="7" fillId="23" borderId="124" applyNumberFormat="0" applyFont="0" applyAlignment="0" applyProtection="0">
      <alignment vertical="center"/>
    </xf>
    <xf numFmtId="0" fontId="28" fillId="0" borderId="127" applyNumberFormat="0" applyFill="0" applyAlignment="0" applyProtection="0">
      <alignment vertical="center"/>
    </xf>
    <xf numFmtId="0" fontId="29" fillId="7" borderId="126" applyNumberFormat="0" applyAlignment="0" applyProtection="0">
      <alignment vertical="center"/>
    </xf>
    <xf numFmtId="0" fontId="35" fillId="22" borderId="12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10" fontId="39" fillId="17" borderId="125" applyNumberFormat="0" applyBorder="0" applyAlignment="0" applyProtection="0"/>
    <xf numFmtId="0" fontId="21" fillId="22" borderId="126" applyNumberFormat="0" applyAlignment="0" applyProtection="0">
      <alignment vertical="center"/>
    </xf>
    <xf numFmtId="0" fontId="7" fillId="23" borderId="124" applyNumberFormat="0" applyFont="0" applyAlignment="0" applyProtection="0">
      <alignment vertical="center"/>
    </xf>
    <xf numFmtId="0" fontId="28" fillId="0" borderId="127" applyNumberFormat="0" applyFill="0" applyAlignment="0" applyProtection="0">
      <alignment vertical="center"/>
    </xf>
    <xf numFmtId="0" fontId="29" fillId="7" borderId="126" applyNumberFormat="0" applyAlignment="0" applyProtection="0">
      <alignment vertical="center"/>
    </xf>
    <xf numFmtId="0" fontId="35" fillId="22" borderId="128" applyNumberFormat="0" applyAlignment="0" applyProtection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22" borderId="130" applyNumberFormat="0" applyAlignment="0" applyProtection="0">
      <alignment vertical="center"/>
    </xf>
    <xf numFmtId="0" fontId="7" fillId="23" borderId="129" applyNumberFormat="0" applyFont="0" applyAlignment="0" applyProtection="0">
      <alignment vertical="center"/>
    </xf>
    <xf numFmtId="0" fontId="28" fillId="0" borderId="131" applyNumberFormat="0" applyFill="0" applyAlignment="0" applyProtection="0">
      <alignment vertical="center"/>
    </xf>
    <xf numFmtId="0" fontId="29" fillId="7" borderId="130" applyNumberFormat="0" applyAlignment="0" applyProtection="0">
      <alignment vertical="center"/>
    </xf>
    <xf numFmtId="0" fontId="35" fillId="22" borderId="132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22" borderId="130" applyNumberFormat="0" applyAlignment="0" applyProtection="0">
      <alignment vertical="center"/>
    </xf>
    <xf numFmtId="0" fontId="7" fillId="23" borderId="129" applyNumberFormat="0" applyFont="0" applyAlignment="0" applyProtection="0">
      <alignment vertical="center"/>
    </xf>
    <xf numFmtId="0" fontId="28" fillId="0" borderId="131" applyNumberFormat="0" applyFill="0" applyAlignment="0" applyProtection="0">
      <alignment vertical="center"/>
    </xf>
    <xf numFmtId="0" fontId="29" fillId="7" borderId="130" applyNumberFormat="0" applyAlignment="0" applyProtection="0">
      <alignment vertical="center"/>
    </xf>
    <xf numFmtId="0" fontId="35" fillId="22" borderId="132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22" borderId="130" applyNumberFormat="0" applyAlignment="0" applyProtection="0">
      <alignment vertical="center"/>
    </xf>
    <xf numFmtId="0" fontId="7" fillId="23" borderId="129" applyNumberFormat="0" applyFont="0" applyAlignment="0" applyProtection="0">
      <alignment vertical="center"/>
    </xf>
    <xf numFmtId="0" fontId="28" fillId="0" borderId="131" applyNumberFormat="0" applyFill="0" applyAlignment="0" applyProtection="0">
      <alignment vertical="center"/>
    </xf>
    <xf numFmtId="0" fontId="29" fillId="7" borderId="130" applyNumberFormat="0" applyAlignment="0" applyProtection="0">
      <alignment vertical="center"/>
    </xf>
    <xf numFmtId="0" fontId="35" fillId="22" borderId="132" applyNumberFormat="0" applyAlignment="0" applyProtection="0">
      <alignment vertical="center"/>
    </xf>
  </cellStyleXfs>
  <cellXfs count="612">
    <xf numFmtId="0" fontId="0" fillId="0" borderId="0" xfId="0">
      <alignment vertical="center"/>
    </xf>
    <xf numFmtId="49" fontId="5" fillId="0" borderId="0" xfId="79" applyNumberFormat="1" applyFont="1" applyFill="1" applyBorder="1" applyAlignment="1">
      <alignment horizontal="left" vertical="center"/>
    </xf>
    <xf numFmtId="49" fontId="5" fillId="0" borderId="0" xfId="79" applyNumberFormat="1" applyFont="1" applyFill="1" applyAlignment="1">
      <alignment horizontal="left" vertical="center"/>
    </xf>
    <xf numFmtId="0" fontId="5" fillId="0" borderId="0" xfId="0" applyFont="1" applyFill="1" applyBorder="1">
      <alignment vertical="center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48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84" fontId="12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5" fillId="0" borderId="1" xfId="0" applyFont="1" applyFill="1" applyBorder="1" applyAlignment="1" applyProtection="1">
      <alignment horizontal="center" vertical="center"/>
    </xf>
    <xf numFmtId="185" fontId="12" fillId="17" borderId="1" xfId="0" applyNumberFormat="1" applyFont="1" applyFill="1" applyBorder="1" applyAlignment="1" applyProtection="1">
      <alignment horizontal="center" vertical="center" shrinkToFit="1"/>
      <protection locked="0"/>
    </xf>
    <xf numFmtId="186" fontId="1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Border="1" applyAlignment="1">
      <alignment vertical="center"/>
    </xf>
    <xf numFmtId="0" fontId="12" fillId="0" borderId="1" xfId="0" applyFont="1" applyFill="1" applyBorder="1" applyAlignment="1" applyProtection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14" fontId="5" fillId="0" borderId="0" xfId="0" applyNumberFormat="1" applyFont="1" applyFill="1" applyBorder="1">
      <alignment vertical="center"/>
    </xf>
    <xf numFmtId="0" fontId="53" fillId="0" borderId="0" xfId="79" applyFont="1"/>
    <xf numFmtId="0" fontId="53" fillId="0" borderId="0" xfId="0" applyFont="1">
      <alignment vertical="center"/>
    </xf>
    <xf numFmtId="49" fontId="53" fillId="0" borderId="19" xfId="79" applyNumberFormat="1" applyFont="1" applyFill="1" applyBorder="1" applyAlignment="1">
      <alignment horizontal="left" vertical="center"/>
    </xf>
    <xf numFmtId="49" fontId="53" fillId="0" borderId="19" xfId="79" applyNumberFormat="1" applyFont="1" applyFill="1" applyBorder="1" applyAlignment="1">
      <alignment horizontal="center" vertical="center"/>
    </xf>
    <xf numFmtId="49" fontId="55" fillId="0" borderId="19" xfId="80" applyNumberFormat="1" applyFont="1" applyFill="1" applyBorder="1" applyAlignment="1">
      <alignment horizontal="right" vertical="center"/>
    </xf>
    <xf numFmtId="0" fontId="53" fillId="0" borderId="19" xfId="79" applyNumberFormat="1" applyFont="1" applyFill="1" applyBorder="1" applyAlignment="1">
      <alignment horizontal="right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Alignment="1">
      <alignment horizontal="center" vertical="center"/>
    </xf>
    <xf numFmtId="0" fontId="58" fillId="26" borderId="0" xfId="0" applyFont="1" applyFill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8" fillId="26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left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9" fillId="0" borderId="0" xfId="0" applyFont="1" applyAlignment="1">
      <alignment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62" fillId="0" borderId="0" xfId="0" applyFont="1" applyBorder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19" xfId="79" applyNumberFormat="1" applyFont="1" applyFill="1" applyBorder="1" applyAlignment="1">
      <alignment vertical="center"/>
    </xf>
    <xf numFmtId="0" fontId="53" fillId="0" borderId="0" xfId="79" applyNumberFormat="1" applyFont="1"/>
    <xf numFmtId="0" fontId="53" fillId="0" borderId="19" xfId="79" applyNumberFormat="1" applyFont="1" applyFill="1" applyBorder="1" applyAlignment="1">
      <alignment horizontal="left" vertical="center"/>
    </xf>
    <xf numFmtId="0" fontId="60" fillId="0" borderId="25" xfId="0" applyFont="1" applyBorder="1" applyAlignment="1">
      <alignment horizontal="center" vertical="center"/>
    </xf>
    <xf numFmtId="0" fontId="57" fillId="0" borderId="25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left" vertical="center" inden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applyNumberFormat="1" applyFont="1" applyFill="1" applyAlignment="1">
      <alignment horizontal="center"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6" fillId="0" borderId="0" xfId="0" applyNumberFormat="1" applyFont="1" applyFill="1" applyBorder="1" applyAlignment="1">
      <alignment vertical="center"/>
    </xf>
    <xf numFmtId="0" fontId="57" fillId="0" borderId="0" xfId="0" applyNumberFormat="1" applyFont="1" applyBorder="1" applyAlignment="1">
      <alignment horizontal="center" vertical="center"/>
    </xf>
    <xf numFmtId="49" fontId="60" fillId="0" borderId="25" xfId="0" applyNumberFormat="1" applyFont="1" applyBorder="1" applyAlignment="1">
      <alignment horizontal="center" vertical="center"/>
    </xf>
    <xf numFmtId="49" fontId="60" fillId="0" borderId="1" xfId="0" applyNumberFormat="1" applyFont="1" applyBorder="1" applyAlignment="1">
      <alignment horizontal="center" vertical="center"/>
    </xf>
    <xf numFmtId="0" fontId="12" fillId="30" borderId="11" xfId="0" applyFont="1" applyFill="1" applyBorder="1" applyAlignment="1" applyProtection="1">
      <alignment horizontal="center" vertical="center"/>
      <protection locked="0"/>
    </xf>
    <xf numFmtId="0" fontId="12" fillId="30" borderId="1" xfId="0" applyFont="1" applyFill="1" applyBorder="1" applyAlignment="1" applyProtection="1">
      <alignment horizontal="center" vertical="center" shrinkToFit="1"/>
      <protection locked="0"/>
    </xf>
    <xf numFmtId="49" fontId="53" fillId="0" borderId="0" xfId="79" applyNumberFormat="1" applyFont="1" applyFill="1" applyBorder="1" applyAlignment="1">
      <alignment vertical="center"/>
    </xf>
    <xf numFmtId="0" fontId="53" fillId="0" borderId="0" xfId="79" applyNumberFormat="1" applyFont="1" applyFill="1" applyBorder="1" applyAlignment="1">
      <alignment vertical="center"/>
    </xf>
    <xf numFmtId="0" fontId="66" fillId="0" borderId="0" xfId="0" applyNumberFormat="1" applyFont="1" applyFill="1" applyBorder="1" applyAlignment="1">
      <alignment vertical="center"/>
    </xf>
    <xf numFmtId="49" fontId="53" fillId="0" borderId="0" xfId="79" applyNumberFormat="1" applyFont="1" applyFill="1" applyAlignment="1">
      <alignment horizontal="center" vertical="center"/>
    </xf>
    <xf numFmtId="0" fontId="53" fillId="0" borderId="0" xfId="0" applyNumberFormat="1" applyFont="1" applyFill="1" applyBorder="1" applyAlignment="1">
      <alignment vertical="center"/>
    </xf>
    <xf numFmtId="0" fontId="53" fillId="0" borderId="0" xfId="79" applyNumberFormat="1" applyFont="1" applyFill="1" applyAlignment="1">
      <alignment horizontal="center" vertical="center"/>
    </xf>
    <xf numFmtId="0" fontId="15" fillId="0" borderId="0" xfId="0" applyFont="1" applyFill="1" applyBorder="1">
      <alignment vertical="center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49" fontId="60" fillId="0" borderId="26" xfId="0" applyNumberFormat="1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0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0" applyNumberFormat="1" applyFont="1">
      <alignment vertical="center"/>
    </xf>
    <xf numFmtId="0" fontId="6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0" fillId="0" borderId="33" xfId="0" applyFont="1" applyBorder="1" applyAlignment="1">
      <alignment horizontal="center" vertical="center"/>
    </xf>
    <xf numFmtId="0" fontId="72" fillId="0" borderId="0" xfId="79" applyNumberFormat="1" applyFont="1" applyFill="1" applyAlignment="1">
      <alignment horizontal="left" vertical="center"/>
    </xf>
    <xf numFmtId="0" fontId="72" fillId="0" borderId="0" xfId="79" applyNumberFormat="1" applyFont="1" applyFill="1" applyAlignment="1">
      <alignment vertical="center"/>
    </xf>
    <xf numFmtId="0" fontId="53" fillId="0" borderId="0" xfId="0" applyFont="1" applyBorder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Border="1" applyAlignment="1">
      <alignment vertical="center"/>
    </xf>
    <xf numFmtId="189" fontId="73" fillId="0" borderId="0" xfId="0" applyNumberFormat="1" applyFont="1" applyFill="1" applyBorder="1" applyAlignment="1">
      <alignment vertical="center" wrapText="1"/>
    </xf>
    <xf numFmtId="0" fontId="0" fillId="0" borderId="0" xfId="0" applyBorder="1">
      <alignment vertical="center"/>
    </xf>
    <xf numFmtId="2" fontId="73" fillId="0" borderId="0" xfId="0" applyNumberFormat="1" applyFont="1" applyBorder="1" applyAlignment="1">
      <alignment horizontal="center" vertical="center"/>
    </xf>
    <xf numFmtId="11" fontId="73" fillId="0" borderId="0" xfId="0" applyNumberFormat="1" applyFont="1" applyBorder="1" applyAlignment="1">
      <alignment horizontal="center" vertical="center"/>
    </xf>
    <xf numFmtId="187" fontId="73" fillId="0" borderId="0" xfId="0" applyNumberFormat="1" applyFont="1" applyBorder="1" applyAlignment="1">
      <alignment vertical="center"/>
    </xf>
    <xf numFmtId="190" fontId="73" fillId="0" borderId="0" xfId="0" applyNumberFormat="1" applyFont="1" applyBorder="1" applyAlignment="1">
      <alignment vertical="center"/>
    </xf>
    <xf numFmtId="194" fontId="73" fillId="0" borderId="0" xfId="0" applyNumberFormat="1" applyFont="1" applyBorder="1" applyAlignment="1">
      <alignment vertical="center"/>
    </xf>
    <xf numFmtId="195" fontId="73" fillId="0" borderId="0" xfId="0" applyNumberFormat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5" fillId="0" borderId="0" xfId="0" applyFont="1" applyBorder="1" applyAlignment="1">
      <alignment horizontal="right" vertical="center"/>
    </xf>
    <xf numFmtId="193" fontId="73" fillId="0" borderId="0" xfId="0" applyNumberFormat="1" applyFont="1" applyBorder="1" applyAlignment="1">
      <alignment vertical="center"/>
    </xf>
    <xf numFmtId="0" fontId="42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74" fillId="0" borderId="0" xfId="0" applyFont="1" applyBorder="1" applyAlignment="1">
      <alignment horizontal="left" vertical="center" indent="1"/>
    </xf>
    <xf numFmtId="192" fontId="73" fillId="0" borderId="0" xfId="0" applyNumberFormat="1" applyFont="1" applyBorder="1" applyAlignment="1">
      <alignment vertical="center"/>
    </xf>
    <xf numFmtId="0" fontId="73" fillId="0" borderId="0" xfId="0" quotePrefix="1" applyFont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42" xfId="78" applyNumberFormat="1" applyFont="1" applyFill="1" applyBorder="1" applyAlignment="1">
      <alignment horizontal="center" vertical="center"/>
    </xf>
    <xf numFmtId="0" fontId="5" fillId="0" borderId="43" xfId="78" applyNumberFormat="1" applyFont="1" applyFill="1" applyBorder="1" applyAlignment="1">
      <alignment horizontal="center" vertical="center"/>
    </xf>
    <xf numFmtId="0" fontId="5" fillId="0" borderId="45" xfId="78" applyNumberFormat="1" applyFont="1" applyFill="1" applyBorder="1" applyAlignment="1">
      <alignment horizontal="center" vertical="center"/>
    </xf>
    <xf numFmtId="0" fontId="5" fillId="0" borderId="46" xfId="78" applyNumberFormat="1" applyFont="1" applyFill="1" applyBorder="1" applyAlignment="1">
      <alignment horizontal="center" vertical="center"/>
    </xf>
    <xf numFmtId="0" fontId="5" fillId="0" borderId="48" xfId="78" applyNumberFormat="1" applyFont="1" applyFill="1" applyBorder="1" applyAlignment="1">
      <alignment horizontal="center" vertical="center"/>
    </xf>
    <xf numFmtId="0" fontId="5" fillId="0" borderId="49" xfId="78" applyNumberFormat="1" applyFont="1" applyFill="1" applyBorder="1" applyAlignment="1">
      <alignment horizontal="center" vertical="center"/>
    </xf>
    <xf numFmtId="0" fontId="5" fillId="0" borderId="52" xfId="78" applyNumberFormat="1" applyFont="1" applyFill="1" applyBorder="1" applyAlignment="1">
      <alignment horizontal="center" vertical="center"/>
    </xf>
    <xf numFmtId="0" fontId="5" fillId="0" borderId="57" xfId="78" applyNumberFormat="1" applyFont="1" applyFill="1" applyBorder="1" applyAlignment="1">
      <alignment horizontal="center" vertical="center"/>
    </xf>
    <xf numFmtId="0" fontId="5" fillId="0" borderId="41" xfId="78" applyNumberFormat="1" applyFont="1" applyFill="1" applyBorder="1" applyAlignment="1">
      <alignment horizontal="center" vertical="center"/>
    </xf>
    <xf numFmtId="0" fontId="5" fillId="0" borderId="44" xfId="78" applyNumberFormat="1" applyFont="1" applyFill="1" applyBorder="1" applyAlignment="1">
      <alignment horizontal="center" vertical="center"/>
    </xf>
    <xf numFmtId="0" fontId="5" fillId="0" borderId="47" xfId="78" applyNumberFormat="1" applyFont="1" applyFill="1" applyBorder="1" applyAlignment="1">
      <alignment horizontal="center" vertical="center"/>
    </xf>
    <xf numFmtId="0" fontId="5" fillId="0" borderId="56" xfId="78" applyNumberFormat="1" applyFont="1" applyFill="1" applyBorder="1" applyAlignment="1">
      <alignment horizontal="center" vertical="center"/>
    </xf>
    <xf numFmtId="49" fontId="53" fillId="0" borderId="39" xfId="79" applyNumberFormat="1" applyFont="1" applyFill="1" applyBorder="1" applyAlignment="1">
      <alignment horizontal="center" vertical="center"/>
    </xf>
    <xf numFmtId="0" fontId="53" fillId="0" borderId="39" xfId="79" applyNumberFormat="1" applyFont="1" applyFill="1" applyBorder="1" applyAlignment="1">
      <alignment vertical="center"/>
    </xf>
    <xf numFmtId="49" fontId="53" fillId="34" borderId="0" xfId="79" applyNumberFormat="1" applyFont="1" applyFill="1" applyAlignment="1">
      <alignment horizontal="center" vertical="center"/>
    </xf>
    <xf numFmtId="0" fontId="53" fillId="34" borderId="0" xfId="79" applyNumberFormat="1" applyFont="1" applyFill="1" applyAlignment="1">
      <alignment horizontal="center" vertical="center"/>
    </xf>
    <xf numFmtId="49" fontId="66" fillId="34" borderId="0" xfId="0" applyNumberFormat="1" applyFont="1" applyFill="1" applyBorder="1" applyAlignment="1">
      <alignment horizontal="right" vertical="center"/>
    </xf>
    <xf numFmtId="49" fontId="5" fillId="0" borderId="0" xfId="79" applyNumberFormat="1" applyFont="1" applyFill="1" applyBorder="1" applyAlignment="1">
      <alignment vertical="center"/>
    </xf>
    <xf numFmtId="49" fontId="5" fillId="0" borderId="0" xfId="79" applyNumberFormat="1" applyFont="1" applyFill="1" applyAlignment="1">
      <alignment horizontal="center" vertical="center"/>
    </xf>
    <xf numFmtId="0" fontId="53" fillId="0" borderId="0" xfId="0" applyNumberFormat="1" applyFont="1">
      <alignment vertical="center"/>
    </xf>
    <xf numFmtId="49" fontId="53" fillId="0" borderId="0" xfId="79" applyNumberFormat="1" applyFont="1" applyFill="1" applyBorder="1" applyAlignment="1">
      <alignment horizontal="center" vertical="center"/>
    </xf>
    <xf numFmtId="0" fontId="82" fillId="0" borderId="0" xfId="0" applyFont="1">
      <alignment vertical="center"/>
    </xf>
    <xf numFmtId="0" fontId="53" fillId="34" borderId="0" xfId="79" applyNumberFormat="1" applyFont="1" applyFill="1" applyBorder="1" applyAlignment="1">
      <alignment horizontal="center" vertical="center"/>
    </xf>
    <xf numFmtId="0" fontId="66" fillId="34" borderId="0" xfId="0" applyNumberFormat="1" applyFont="1" applyFill="1" applyBorder="1" applyAlignment="1">
      <alignment horizontal="left" vertical="center"/>
    </xf>
    <xf numFmtId="0" fontId="53" fillId="0" borderId="58" xfId="79" applyNumberFormat="1" applyFont="1" applyFill="1" applyBorder="1" applyAlignment="1">
      <alignment vertical="center"/>
    </xf>
    <xf numFmtId="0" fontId="53" fillId="0" borderId="58" xfId="79" applyNumberFormat="1" applyFont="1" applyFill="1" applyBorder="1" applyAlignment="1">
      <alignment horizontal="left" vertical="center"/>
    </xf>
    <xf numFmtId="0" fontId="53" fillId="0" borderId="58" xfId="79" applyNumberFormat="1" applyFont="1" applyFill="1" applyBorder="1" applyAlignment="1">
      <alignment horizontal="center" vertical="center"/>
    </xf>
    <xf numFmtId="0" fontId="55" fillId="0" borderId="58" xfId="80" applyNumberFormat="1" applyFont="1" applyFill="1" applyBorder="1" applyAlignment="1">
      <alignment horizontal="right" vertical="center"/>
    </xf>
    <xf numFmtId="0" fontId="53" fillId="0" borderId="58" xfId="79" applyNumberFormat="1" applyFont="1" applyFill="1" applyBorder="1" applyAlignment="1">
      <alignment horizontal="right" vertical="center"/>
    </xf>
    <xf numFmtId="0" fontId="73" fillId="0" borderId="0" xfId="0" applyFont="1" applyBorder="1">
      <alignment vertical="center"/>
    </xf>
    <xf numFmtId="0" fontId="51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67" fillId="0" borderId="0" xfId="0" applyNumberFormat="1" applyFont="1" applyFill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57" fillId="0" borderId="0" xfId="0" applyNumberFormat="1" applyFont="1" applyAlignment="1">
      <alignment vertical="center"/>
    </xf>
    <xf numFmtId="0" fontId="59" fillId="0" borderId="0" xfId="0" applyNumberFormat="1" applyFont="1" applyBorder="1" applyAlignment="1">
      <alignment vertical="center"/>
    </xf>
    <xf numFmtId="198" fontId="73" fillId="0" borderId="40" xfId="0" applyNumberFormat="1" applyFont="1" applyFill="1" applyBorder="1" applyAlignment="1">
      <alignment vertical="center" wrapText="1"/>
    </xf>
    <xf numFmtId="198" fontId="73" fillId="0" borderId="0" xfId="0" applyNumberFormat="1" applyFont="1" applyFill="1" applyBorder="1" applyAlignment="1">
      <alignment vertical="center" wrapText="1"/>
    </xf>
    <xf numFmtId="189" fontId="73" fillId="0" borderId="40" xfId="0" applyNumberFormat="1" applyFont="1" applyFill="1" applyBorder="1" applyAlignment="1">
      <alignment vertical="center" wrapText="1"/>
    </xf>
    <xf numFmtId="197" fontId="73" fillId="0" borderId="0" xfId="0" applyNumberFormat="1" applyFont="1" applyBorder="1" applyAlignment="1">
      <alignment horizontal="center" vertical="center" wrapText="1"/>
    </xf>
    <xf numFmtId="198" fontId="73" fillId="0" borderId="0" xfId="0" applyNumberFormat="1" applyFont="1" applyBorder="1" applyAlignment="1">
      <alignment horizontal="center" vertical="center" wrapText="1"/>
    </xf>
    <xf numFmtId="200" fontId="73" fillId="0" borderId="0" xfId="0" applyNumberFormat="1" applyFont="1" applyBorder="1" applyAlignment="1">
      <alignment vertical="center"/>
    </xf>
    <xf numFmtId="199" fontId="73" fillId="0" borderId="0" xfId="0" applyNumberFormat="1" applyFont="1" applyBorder="1" applyAlignment="1">
      <alignment vertical="center"/>
    </xf>
    <xf numFmtId="2" fontId="73" fillId="0" borderId="0" xfId="0" applyNumberFormat="1" applyFont="1" applyBorder="1" applyAlignment="1">
      <alignment vertical="center"/>
    </xf>
    <xf numFmtId="202" fontId="73" fillId="0" borderId="0" xfId="0" applyNumberFormat="1" applyFont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0" xfId="0" applyNumberFormat="1" applyFont="1" applyBorder="1" applyAlignment="1">
      <alignment vertical="center"/>
    </xf>
    <xf numFmtId="199" fontId="5" fillId="0" borderId="0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Alignment="1">
      <alignment horizontal="left" vertical="center" indent="1"/>
    </xf>
    <xf numFmtId="197" fontId="86" fillId="33" borderId="13" xfId="0" applyNumberFormat="1" applyFont="1" applyFill="1" applyBorder="1" applyAlignment="1">
      <alignment horizontal="center" vertical="center"/>
    </xf>
    <xf numFmtId="0" fontId="64" fillId="27" borderId="66" xfId="81" applyFont="1" applyFill="1" applyBorder="1" applyAlignment="1">
      <alignment horizontal="center" vertical="center"/>
    </xf>
    <xf numFmtId="0" fontId="53" fillId="0" borderId="71" xfId="79" applyNumberFormat="1" applyFont="1" applyFill="1" applyBorder="1" applyAlignment="1">
      <alignment horizontal="center" vertical="center"/>
    </xf>
    <xf numFmtId="0" fontId="53" fillId="0" borderId="72" xfId="79" applyNumberFormat="1" applyFont="1" applyFill="1" applyBorder="1" applyAlignment="1">
      <alignment horizontal="center" vertical="center"/>
    </xf>
    <xf numFmtId="0" fontId="53" fillId="0" borderId="73" xfId="79" applyNumberFormat="1" applyFont="1" applyFill="1" applyBorder="1" applyAlignment="1">
      <alignment horizontal="center" vertical="center"/>
    </xf>
    <xf numFmtId="0" fontId="83" fillId="0" borderId="0" xfId="79" applyNumberFormat="1" applyFont="1" applyFill="1" applyAlignment="1">
      <alignment vertical="center"/>
    </xf>
    <xf numFmtId="49" fontId="53" fillId="0" borderId="0" xfId="79" applyNumberFormat="1" applyFont="1" applyFill="1" applyBorder="1" applyAlignment="1">
      <alignment horizontal="left" vertical="center" indent="1"/>
    </xf>
    <xf numFmtId="0" fontId="92" fillId="0" borderId="0" xfId="79" applyNumberFormat="1" applyFont="1" applyFill="1" applyAlignment="1">
      <alignment vertical="center"/>
    </xf>
    <xf numFmtId="0" fontId="93" fillId="0" borderId="0" xfId="79" applyNumberFormat="1" applyFont="1" applyFill="1" applyAlignment="1">
      <alignment horizontal="left" vertical="center"/>
    </xf>
    <xf numFmtId="0" fontId="93" fillId="0" borderId="0" xfId="79" applyNumberFormat="1" applyFont="1" applyFill="1" applyAlignment="1">
      <alignment vertical="center"/>
    </xf>
    <xf numFmtId="0" fontId="53" fillId="34" borderId="65" xfId="79" applyNumberFormat="1" applyFont="1" applyFill="1" applyBorder="1" applyAlignment="1">
      <alignment horizontal="center" vertical="center"/>
    </xf>
    <xf numFmtId="0" fontId="9" fillId="29" borderId="50" xfId="0" applyNumberFormat="1" applyFont="1" applyFill="1" applyBorder="1" applyAlignment="1">
      <alignment vertical="center"/>
    </xf>
    <xf numFmtId="203" fontId="5" fillId="0" borderId="74" xfId="0" applyNumberFormat="1" applyFont="1" applyFill="1" applyBorder="1" applyAlignment="1">
      <alignment horizontal="center" vertical="center"/>
    </xf>
    <xf numFmtId="0" fontId="94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13" fillId="0" borderId="0" xfId="0" applyFont="1">
      <alignment vertical="center"/>
    </xf>
    <xf numFmtId="0" fontId="5" fillId="0" borderId="0" xfId="78" applyNumberFormat="1" applyFont="1" applyFill="1" applyBorder="1" applyAlignment="1">
      <alignment horizontal="center" vertical="center"/>
    </xf>
    <xf numFmtId="0" fontId="96" fillId="0" borderId="0" xfId="0" applyNumberFormat="1" applyFont="1">
      <alignment vertical="center"/>
    </xf>
    <xf numFmtId="0" fontId="96" fillId="0" borderId="0" xfId="0" applyNumberFormat="1" applyFont="1" applyAlignment="1">
      <alignment horizontal="left" vertical="center" indent="1"/>
    </xf>
    <xf numFmtId="0" fontId="5" fillId="33" borderId="0" xfId="0" applyFont="1" applyFill="1" applyBorder="1" applyProtection="1">
      <alignment vertical="center"/>
      <protection locked="0"/>
    </xf>
    <xf numFmtId="0" fontId="98" fillId="0" borderId="0" xfId="0" applyNumberFormat="1" applyFont="1" applyAlignment="1">
      <alignment horizontal="left" vertical="center" indent="1"/>
    </xf>
    <xf numFmtId="0" fontId="58" fillId="26" borderId="78" xfId="0" applyFont="1" applyFill="1" applyBorder="1" applyAlignment="1">
      <alignment horizontal="center" vertical="center" wrapText="1"/>
    </xf>
    <xf numFmtId="0" fontId="81" fillId="35" borderId="78" xfId="0" applyFont="1" applyFill="1" applyBorder="1">
      <alignment vertical="center"/>
    </xf>
    <xf numFmtId="0" fontId="5" fillId="0" borderId="61" xfId="0" applyNumberFormat="1" applyFont="1" applyFill="1" applyBorder="1" applyAlignment="1">
      <alignment horizontal="center" vertical="center"/>
    </xf>
    <xf numFmtId="2" fontId="5" fillId="0" borderId="74" xfId="0" applyNumberFormat="1" applyFont="1" applyFill="1" applyBorder="1" applyAlignment="1">
      <alignment horizontal="center" vertical="center"/>
    </xf>
    <xf numFmtId="0" fontId="73" fillId="0" borderId="0" xfId="0" applyNumberFormat="1" applyFont="1" applyBorder="1" applyAlignment="1">
      <alignment horizontal="center" vertical="center"/>
    </xf>
    <xf numFmtId="205" fontId="69" fillId="0" borderId="58" xfId="0" applyNumberFormat="1" applyFont="1" applyBorder="1" applyAlignment="1">
      <alignment vertical="center"/>
    </xf>
    <xf numFmtId="2" fontId="73" fillId="0" borderId="0" xfId="0" applyNumberFormat="1" applyFont="1" applyBorder="1" applyAlignment="1">
      <alignment horizontal="center" vertical="center" wrapText="1"/>
    </xf>
    <xf numFmtId="0" fontId="73" fillId="0" borderId="0" xfId="0" applyFont="1" applyBorder="1" applyAlignment="1"/>
    <xf numFmtId="191" fontId="73" fillId="0" borderId="0" xfId="0" applyNumberFormat="1" applyFont="1" applyBorder="1" applyAlignment="1">
      <alignment vertical="center"/>
    </xf>
    <xf numFmtId="209" fontId="73" fillId="0" borderId="0" xfId="0" applyNumberFormat="1" applyFont="1" applyBorder="1" applyAlignment="1">
      <alignment vertical="center"/>
    </xf>
    <xf numFmtId="210" fontId="73" fillId="0" borderId="0" xfId="0" quotePrefix="1" applyNumberFormat="1" applyFont="1" applyBorder="1" applyAlignment="1">
      <alignment vertical="center"/>
    </xf>
    <xf numFmtId="0" fontId="73" fillId="0" borderId="0" xfId="0" applyNumberFormat="1" applyFont="1" applyBorder="1" applyAlignment="1">
      <alignment vertical="center"/>
    </xf>
    <xf numFmtId="212" fontId="73" fillId="0" borderId="0" xfId="0" applyNumberFormat="1" applyFont="1" applyBorder="1" applyAlignment="1">
      <alignment vertical="center"/>
    </xf>
    <xf numFmtId="192" fontId="73" fillId="0" borderId="40" xfId="0" applyNumberFormat="1" applyFont="1" applyBorder="1" applyAlignment="1">
      <alignment vertical="center"/>
    </xf>
    <xf numFmtId="192" fontId="73" fillId="0" borderId="37" xfId="0" applyNumberFormat="1" applyFont="1" applyBorder="1" applyAlignment="1">
      <alignment vertical="center"/>
    </xf>
    <xf numFmtId="2" fontId="73" fillId="0" borderId="40" xfId="0" applyNumberFormat="1" applyFont="1" applyBorder="1" applyAlignment="1">
      <alignment horizontal="center" vertical="center"/>
    </xf>
    <xf numFmtId="213" fontId="73" fillId="0" borderId="0" xfId="0" applyNumberFormat="1" applyFont="1" applyAlignment="1">
      <alignment vertical="center"/>
    </xf>
    <xf numFmtId="0" fontId="5" fillId="0" borderId="74" xfId="0" applyNumberFormat="1" applyFont="1" applyFill="1" applyBorder="1" applyAlignment="1">
      <alignment horizontal="center" vertical="center"/>
    </xf>
    <xf numFmtId="0" fontId="9" fillId="29" borderId="89" xfId="0" applyNumberFormat="1" applyFont="1" applyFill="1" applyBorder="1" applyAlignment="1">
      <alignment horizontal="center" vertical="center"/>
    </xf>
    <xf numFmtId="0" fontId="5" fillId="33" borderId="91" xfId="0" applyNumberFormat="1" applyFont="1" applyFill="1" applyBorder="1" applyAlignment="1">
      <alignment horizontal="center" vertical="center"/>
    </xf>
    <xf numFmtId="0" fontId="5" fillId="33" borderId="93" xfId="0" applyNumberFormat="1" applyFont="1" applyFill="1" applyBorder="1" applyAlignment="1">
      <alignment horizontal="center" vertical="center"/>
    </xf>
    <xf numFmtId="0" fontId="5" fillId="0" borderId="91" xfId="0" applyNumberFormat="1" applyFont="1" applyFill="1" applyBorder="1" applyAlignment="1">
      <alignment horizontal="center" vertical="center"/>
    </xf>
    <xf numFmtId="0" fontId="5" fillId="0" borderId="93" xfId="0" applyNumberFormat="1" applyFont="1" applyFill="1" applyBorder="1" applyAlignment="1">
      <alignment horizontal="center" vertical="center"/>
    </xf>
    <xf numFmtId="0" fontId="5" fillId="0" borderId="95" xfId="0" applyNumberFormat="1" applyFont="1" applyFill="1" applyBorder="1" applyAlignment="1">
      <alignment horizontal="center" vertical="center"/>
    </xf>
    <xf numFmtId="0" fontId="5" fillId="0" borderId="96" xfId="0" applyNumberFormat="1" applyFont="1" applyFill="1" applyBorder="1" applyAlignment="1">
      <alignment horizontal="center" vertical="center"/>
    </xf>
    <xf numFmtId="0" fontId="5" fillId="0" borderId="97" xfId="0" applyNumberFormat="1" applyFont="1" applyFill="1" applyBorder="1" applyAlignment="1">
      <alignment horizontal="center" vertical="center"/>
    </xf>
    <xf numFmtId="0" fontId="5" fillId="33" borderId="61" xfId="0" applyNumberFormat="1" applyFont="1" applyFill="1" applyBorder="1" applyAlignment="1">
      <alignment horizontal="center" vertical="center"/>
    </xf>
    <xf numFmtId="0" fontId="5" fillId="33" borderId="74" xfId="0" applyNumberFormat="1" applyFont="1" applyFill="1" applyBorder="1" applyAlignment="1">
      <alignment horizontal="center" vertical="center"/>
    </xf>
    <xf numFmtId="0" fontId="5" fillId="33" borderId="81" xfId="0" applyNumberFormat="1" applyFont="1" applyFill="1" applyBorder="1" applyAlignment="1">
      <alignment horizontal="center" vertical="center"/>
    </xf>
    <xf numFmtId="199" fontId="5" fillId="0" borderId="98" xfId="0" applyNumberFormat="1" applyFont="1" applyFill="1" applyBorder="1" applyAlignment="1">
      <alignment horizontal="center" vertical="center"/>
    </xf>
    <xf numFmtId="199" fontId="5" fillId="0" borderId="96" xfId="0" applyNumberFormat="1" applyFont="1" applyFill="1" applyBorder="1" applyAlignment="1">
      <alignment horizontal="center" vertical="center"/>
    </xf>
    <xf numFmtId="197" fontId="5" fillId="0" borderId="96" xfId="0" applyNumberFormat="1" applyFont="1" applyFill="1" applyBorder="1" applyAlignment="1">
      <alignment horizontal="center" vertical="center"/>
    </xf>
    <xf numFmtId="214" fontId="5" fillId="0" borderId="96" xfId="0" applyNumberFormat="1" applyFont="1" applyFill="1" applyBorder="1" applyAlignment="1">
      <alignment horizontal="center" vertical="center"/>
    </xf>
    <xf numFmtId="203" fontId="5" fillId="0" borderId="96" xfId="0" applyNumberFormat="1" applyFont="1" applyFill="1" applyBorder="1" applyAlignment="1">
      <alignment horizontal="center" vertical="center"/>
    </xf>
    <xf numFmtId="199" fontId="5" fillId="33" borderId="74" xfId="0" applyNumberFormat="1" applyFont="1" applyFill="1" applyBorder="1" applyAlignment="1">
      <alignment horizontal="center" vertical="center"/>
    </xf>
    <xf numFmtId="214" fontId="5" fillId="33" borderId="74" xfId="0" applyNumberFormat="1" applyFont="1" applyFill="1" applyBorder="1" applyAlignment="1">
      <alignment horizontal="center" vertical="center"/>
    </xf>
    <xf numFmtId="0" fontId="5" fillId="0" borderId="98" xfId="0" applyNumberFormat="1" applyFont="1" applyFill="1" applyBorder="1" applyAlignment="1">
      <alignment horizontal="center" vertical="center"/>
    </xf>
    <xf numFmtId="0" fontId="60" fillId="0" borderId="101" xfId="0" applyFont="1" applyBorder="1" applyAlignment="1">
      <alignment horizontal="center" vertical="center"/>
    </xf>
    <xf numFmtId="199" fontId="5" fillId="0" borderId="74" xfId="0" applyNumberFormat="1" applyFont="1" applyFill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/>
    </xf>
    <xf numFmtId="0" fontId="86" fillId="0" borderId="103" xfId="0" applyNumberFormat="1" applyFont="1" applyFill="1" applyBorder="1" applyAlignment="1">
      <alignment horizontal="center" vertical="center"/>
    </xf>
    <xf numFmtId="0" fontId="5" fillId="0" borderId="103" xfId="0" applyNumberFormat="1" applyFont="1" applyFill="1" applyBorder="1" applyAlignment="1">
      <alignment horizontal="center" vertical="center"/>
    </xf>
    <xf numFmtId="49" fontId="5" fillId="0" borderId="103" xfId="0" applyNumberFormat="1" applyFont="1" applyFill="1" applyBorder="1" applyAlignment="1">
      <alignment horizontal="center" vertical="center"/>
    </xf>
    <xf numFmtId="0" fontId="9" fillId="29" borderId="103" xfId="0" applyNumberFormat="1" applyFont="1" applyFill="1" applyBorder="1" applyAlignment="1">
      <alignment horizontal="center" vertical="center"/>
    </xf>
    <xf numFmtId="0" fontId="5" fillId="33" borderId="103" xfId="0" applyNumberFormat="1" applyFont="1" applyFill="1" applyBorder="1" applyAlignment="1">
      <alignment horizontal="center" vertical="center"/>
    </xf>
    <xf numFmtId="192" fontId="5" fillId="0" borderId="103" xfId="0" applyNumberFormat="1" applyFont="1" applyFill="1" applyBorder="1" applyAlignment="1">
      <alignment horizontal="center" vertical="center"/>
    </xf>
    <xf numFmtId="2" fontId="5" fillId="0" borderId="103" xfId="0" applyNumberFormat="1" applyFont="1" applyFill="1" applyBorder="1" applyAlignment="1">
      <alignment horizontal="center" vertical="center"/>
    </xf>
    <xf numFmtId="0" fontId="11" fillId="29" borderId="103" xfId="0" applyNumberFormat="1" applyFont="1" applyFill="1" applyBorder="1" applyAlignment="1">
      <alignment horizontal="center" vertical="center"/>
    </xf>
    <xf numFmtId="0" fontId="71" fillId="29" borderId="103" xfId="0" applyNumberFormat="1" applyFont="1" applyFill="1" applyBorder="1" applyAlignment="1">
      <alignment horizontal="center" vertical="center"/>
    </xf>
    <xf numFmtId="199" fontId="5" fillId="0" borderId="103" xfId="0" applyNumberFormat="1" applyFont="1" applyFill="1" applyBorder="1" applyAlignment="1">
      <alignment horizontal="center" vertical="center"/>
    </xf>
    <xf numFmtId="199" fontId="5" fillId="33" borderId="103" xfId="0" applyNumberFormat="1" applyFont="1" applyFill="1" applyBorder="1" applyAlignment="1">
      <alignment horizontal="center" vertical="center"/>
    </xf>
    <xf numFmtId="197" fontId="5" fillId="0" borderId="103" xfId="0" applyNumberFormat="1" applyFont="1" applyFill="1" applyBorder="1" applyAlignment="1">
      <alignment horizontal="center" vertical="center"/>
    </xf>
    <xf numFmtId="214" fontId="5" fillId="33" borderId="103" xfId="0" applyNumberFormat="1" applyFont="1" applyFill="1" applyBorder="1" applyAlignment="1">
      <alignment horizontal="center" vertical="center"/>
    </xf>
    <xf numFmtId="203" fontId="5" fillId="0" borderId="103" xfId="0" applyNumberFormat="1" applyFont="1" applyFill="1" applyBorder="1" applyAlignment="1">
      <alignment horizontal="center" vertical="center"/>
    </xf>
    <xf numFmtId="214" fontId="5" fillId="0" borderId="103" xfId="0" applyNumberFormat="1" applyFont="1" applyFill="1" applyBorder="1" applyAlignment="1">
      <alignment horizontal="center" vertical="center"/>
    </xf>
    <xf numFmtId="0" fontId="65" fillId="0" borderId="103" xfId="0" applyNumberFormat="1" applyFont="1" applyFill="1" applyBorder="1" applyAlignment="1">
      <alignment horizontal="center" vertical="center"/>
    </xf>
    <xf numFmtId="0" fontId="91" fillId="29" borderId="103" xfId="0" applyNumberFormat="1" applyFont="1" applyFill="1" applyBorder="1" applyAlignment="1">
      <alignment horizontal="center" vertical="center" wrapText="1"/>
    </xf>
    <xf numFmtId="0" fontId="5" fillId="36" borderId="103" xfId="0" applyNumberFormat="1" applyFont="1" applyFill="1" applyBorder="1" applyAlignment="1">
      <alignment horizontal="center" vertical="center"/>
    </xf>
    <xf numFmtId="0" fontId="5" fillId="32" borderId="103" xfId="0" applyNumberFormat="1" applyFont="1" applyFill="1" applyBorder="1" applyAlignment="1">
      <alignment horizontal="center" vertical="center"/>
    </xf>
    <xf numFmtId="0" fontId="6" fillId="32" borderId="103" xfId="0" applyNumberFormat="1" applyFont="1" applyFill="1" applyBorder="1" applyAlignment="1">
      <alignment horizontal="center" vertical="center"/>
    </xf>
    <xf numFmtId="0" fontId="53" fillId="0" borderId="67" xfId="79" applyNumberFormat="1" applyFont="1" applyFill="1" applyBorder="1" applyAlignment="1">
      <alignment horizontal="center" vertical="center" wrapText="1"/>
    </xf>
    <xf numFmtId="0" fontId="53" fillId="0" borderId="68" xfId="79" applyNumberFormat="1" applyFont="1" applyFill="1" applyBorder="1" applyAlignment="1">
      <alignment horizontal="center" vertical="center"/>
    </xf>
    <xf numFmtId="0" fontId="5" fillId="0" borderId="103" xfId="78" applyNumberFormat="1" applyFont="1" applyFill="1" applyBorder="1" applyAlignment="1">
      <alignment horizontal="center" vertical="center"/>
    </xf>
    <xf numFmtId="49" fontId="5" fillId="0" borderId="103" xfId="78" applyNumberFormat="1" applyFont="1" applyFill="1" applyBorder="1" applyAlignment="1">
      <alignment horizontal="center" vertical="center"/>
    </xf>
    <xf numFmtId="196" fontId="5" fillId="0" borderId="103" xfId="78" applyNumberFormat="1" applyFont="1" applyFill="1" applyBorder="1" applyAlignment="1">
      <alignment horizontal="center" vertical="center"/>
    </xf>
    <xf numFmtId="0" fontId="9" fillId="29" borderId="89" xfId="0" applyNumberFormat="1" applyFont="1" applyFill="1" applyBorder="1" applyAlignment="1">
      <alignment vertical="center"/>
    </xf>
    <xf numFmtId="0" fontId="9" fillId="29" borderId="89" xfId="0" applyNumberFormat="1" applyFont="1" applyFill="1" applyBorder="1" applyAlignment="1">
      <alignment horizontal="center" vertical="center" wrapText="1"/>
    </xf>
    <xf numFmtId="0" fontId="53" fillId="0" borderId="72" xfId="79" applyNumberFormat="1" applyFont="1" applyFill="1" applyBorder="1" applyAlignment="1">
      <alignment horizontal="center" vertical="center" wrapText="1"/>
    </xf>
    <xf numFmtId="49" fontId="66" fillId="0" borderId="0" xfId="79" applyNumberFormat="1" applyFont="1" applyFill="1" applyAlignment="1">
      <alignment horizontal="left" vertical="center"/>
    </xf>
    <xf numFmtId="0" fontId="53" fillId="0" borderId="0" xfId="79" applyNumberFormat="1" applyFont="1" applyFill="1" applyBorder="1" applyAlignment="1">
      <alignment horizontal="right" vertical="center"/>
    </xf>
    <xf numFmtId="0" fontId="53" fillId="0" borderId="0" xfId="79" applyNumberFormat="1" applyFont="1" applyFill="1" applyBorder="1" applyAlignment="1">
      <alignment horizontal="left" vertical="center"/>
    </xf>
    <xf numFmtId="0" fontId="53" fillId="0" borderId="67" xfId="79" applyNumberFormat="1" applyFont="1" applyFill="1" applyBorder="1" applyAlignment="1">
      <alignment horizontal="center" vertical="center" wrapText="1"/>
    </xf>
    <xf numFmtId="0" fontId="53" fillId="0" borderId="68" xfId="79" applyNumberFormat="1" applyFont="1" applyFill="1" applyBorder="1" applyAlignment="1">
      <alignment horizontal="center" vertical="center"/>
    </xf>
    <xf numFmtId="49" fontId="53" fillId="0" borderId="0" xfId="79" applyNumberFormat="1" applyFont="1" applyFill="1" applyAlignment="1">
      <alignment horizontal="center" vertical="center"/>
    </xf>
    <xf numFmtId="49" fontId="53" fillId="0" borderId="0" xfId="79" applyNumberFormat="1" applyFont="1" applyFill="1" applyAlignment="1">
      <alignment vertical="center"/>
    </xf>
    <xf numFmtId="49" fontId="53" fillId="0" borderId="0" xfId="79" applyNumberFormat="1" applyFont="1" applyFill="1" applyAlignment="1">
      <alignment horizontal="center" vertical="center"/>
    </xf>
    <xf numFmtId="0" fontId="53" fillId="0" borderId="0" xfId="79" applyNumberFormat="1" applyFont="1" applyFill="1" applyAlignment="1">
      <alignment horizontal="center" vertical="center"/>
    </xf>
    <xf numFmtId="49" fontId="53" fillId="0" borderId="0" xfId="79" applyNumberFormat="1" applyFont="1" applyFill="1" applyAlignment="1">
      <alignment horizontal="right" vertical="center"/>
    </xf>
    <xf numFmtId="0" fontId="9" fillId="29" borderId="91" xfId="0" applyNumberFormat="1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187" fontId="73" fillId="0" borderId="0" xfId="0" applyNumberFormat="1" applyFont="1" applyBorder="1" applyAlignment="1">
      <alignment horizontal="center" vertical="center"/>
    </xf>
    <xf numFmtId="0" fontId="73" fillId="0" borderId="37" xfId="0" applyFont="1" applyBorder="1" applyAlignment="1">
      <alignment horizontal="center" vertical="center"/>
    </xf>
    <xf numFmtId="199" fontId="73" fillId="0" borderId="0" xfId="0" applyNumberFormat="1" applyFont="1" applyBorder="1" applyAlignment="1">
      <alignment horizontal="center" vertical="center"/>
    </xf>
    <xf numFmtId="197" fontId="5" fillId="0" borderId="74" xfId="0" applyNumberFormat="1" applyFont="1" applyFill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 wrapText="1"/>
    </xf>
    <xf numFmtId="0" fontId="11" fillId="29" borderId="74" xfId="0" applyNumberFormat="1" applyFont="1" applyFill="1" applyBorder="1" applyAlignment="1">
      <alignment horizontal="center" vertical="center" wrapText="1"/>
    </xf>
    <xf numFmtId="0" fontId="11" fillId="29" borderId="91" xfId="0" applyNumberFormat="1" applyFont="1" applyFill="1" applyBorder="1" applyAlignment="1">
      <alignment horizontal="center" vertical="center" wrapText="1"/>
    </xf>
    <xf numFmtId="0" fontId="9" fillId="29" borderId="103" xfId="0" applyNumberFormat="1" applyFont="1" applyFill="1" applyBorder="1" applyAlignment="1">
      <alignment horizontal="center" vertical="center" wrapText="1"/>
    </xf>
    <xf numFmtId="0" fontId="11" fillId="29" borderId="103" xfId="0" applyNumberFormat="1" applyFont="1" applyFill="1" applyBorder="1" applyAlignment="1">
      <alignment horizontal="center" vertical="center" wrapText="1"/>
    </xf>
    <xf numFmtId="190" fontId="5" fillId="0" borderId="103" xfId="0" applyNumberFormat="1" applyFont="1" applyFill="1" applyBorder="1" applyAlignment="1">
      <alignment horizontal="center" vertical="center"/>
    </xf>
    <xf numFmtId="190" fontId="5" fillId="0" borderId="96" xfId="0" applyNumberFormat="1" applyFont="1" applyFill="1" applyBorder="1" applyAlignment="1">
      <alignment horizontal="center" vertical="center"/>
    </xf>
    <xf numFmtId="190" fontId="5" fillId="0" borderId="74" xfId="0" applyNumberFormat="1" applyFont="1" applyFill="1" applyBorder="1" applyAlignment="1">
      <alignment horizontal="center" vertical="center"/>
    </xf>
    <xf numFmtId="199" fontId="73" fillId="0" borderId="121" xfId="0" applyNumberFormat="1" applyFont="1" applyBorder="1" applyAlignment="1">
      <alignment horizontal="center" vertical="center" wrapText="1"/>
    </xf>
    <xf numFmtId="0" fontId="74" fillId="0" borderId="0" xfId="0" applyFont="1" applyBorder="1">
      <alignment vertical="center"/>
    </xf>
    <xf numFmtId="0" fontId="102" fillId="0" borderId="0" xfId="0" applyFont="1" applyBorder="1">
      <alignment vertical="center"/>
    </xf>
    <xf numFmtId="221" fontId="73" fillId="0" borderId="0" xfId="0" applyNumberFormat="1" applyFont="1" applyBorder="1" applyAlignment="1">
      <alignment vertical="center"/>
    </xf>
    <xf numFmtId="217" fontId="73" fillId="0" borderId="0" xfId="0" applyNumberFormat="1" applyFont="1" applyBorder="1" applyAlignment="1">
      <alignment vertical="center"/>
    </xf>
    <xf numFmtId="223" fontId="73" fillId="0" borderId="0" xfId="0" applyNumberFormat="1" applyFont="1" applyBorder="1" applyAlignment="1">
      <alignment vertical="center"/>
    </xf>
    <xf numFmtId="0" fontId="14" fillId="0" borderId="78" xfId="0" applyNumberFormat="1" applyFont="1" applyBorder="1" applyAlignment="1">
      <alignment horizontal="center" vertical="center"/>
    </xf>
    <xf numFmtId="0" fontId="84" fillId="0" borderId="78" xfId="0" applyNumberFormat="1" applyFont="1" applyBorder="1" applyAlignment="1">
      <alignment horizontal="center" vertical="center"/>
    </xf>
    <xf numFmtId="0" fontId="84" fillId="0" borderId="11" xfId="0" applyNumberFormat="1" applyFont="1" applyBorder="1" applyAlignment="1">
      <alignment vertical="center"/>
    </xf>
    <xf numFmtId="0" fontId="14" fillId="0" borderId="16" xfId="0" applyNumberFormat="1" applyFont="1" applyBorder="1" applyAlignment="1">
      <alignment vertical="center"/>
    </xf>
    <xf numFmtId="0" fontId="84" fillId="0" borderId="78" xfId="0" applyNumberFormat="1" applyFont="1" applyBorder="1" applyAlignment="1">
      <alignment horizontal="center" vertical="center" shrinkToFit="1"/>
    </xf>
    <xf numFmtId="41" fontId="14" fillId="0" borderId="78" xfId="155" applyFont="1" applyBorder="1" applyAlignment="1">
      <alignment horizontal="center" vertical="center"/>
    </xf>
    <xf numFmtId="0" fontId="14" fillId="0" borderId="78" xfId="155" applyNumberFormat="1" applyFont="1" applyBorder="1" applyAlignment="1">
      <alignment horizontal="center" vertical="center"/>
    </xf>
    <xf numFmtId="204" fontId="14" fillId="0" borderId="78" xfId="155" applyNumberFormat="1" applyFont="1" applyBorder="1" applyAlignment="1">
      <alignment horizontal="center" vertical="center"/>
    </xf>
    <xf numFmtId="0" fontId="14" fillId="0" borderId="11" xfId="0" applyNumberFormat="1" applyFont="1" applyBorder="1" applyAlignment="1">
      <alignment vertical="center"/>
    </xf>
    <xf numFmtId="0" fontId="103" fillId="33" borderId="103" xfId="0" applyNumberFormat="1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/>
    </xf>
    <xf numFmtId="0" fontId="104" fillId="0" borderId="0" xfId="0" applyFont="1" applyAlignment="1">
      <alignment horizontal="left" vertical="center"/>
    </xf>
    <xf numFmtId="0" fontId="53" fillId="0" borderId="75" xfId="79" applyNumberFormat="1" applyFont="1" applyFill="1" applyBorder="1" applyAlignment="1">
      <alignment horizontal="center" vertical="center" wrapText="1"/>
    </xf>
    <xf numFmtId="0" fontId="53" fillId="0" borderId="69" xfId="79" applyNumberFormat="1" applyFont="1" applyFill="1" applyBorder="1" applyAlignment="1">
      <alignment horizontal="center" vertical="center" wrapText="1"/>
    </xf>
    <xf numFmtId="0" fontId="81" fillId="35" borderId="101" xfId="0" applyFont="1" applyFill="1" applyBorder="1">
      <alignment vertical="center"/>
    </xf>
    <xf numFmtId="0" fontId="5" fillId="0" borderId="0" xfId="79" applyNumberFormat="1" applyFont="1" applyFill="1" applyAlignment="1">
      <alignment horizontal="left" vertical="center"/>
    </xf>
    <xf numFmtId="0" fontId="5" fillId="0" borderId="0" xfId="79" applyNumberFormat="1" applyFont="1" applyFill="1" applyBorder="1" applyAlignment="1">
      <alignment horizontal="left" vertical="center"/>
    </xf>
    <xf numFmtId="0" fontId="53" fillId="0" borderId="0" xfId="0" applyNumberFormat="1" applyFont="1" applyBorder="1" applyAlignment="1">
      <alignment vertical="center"/>
    </xf>
    <xf numFmtId="0" fontId="53" fillId="0" borderId="0" xfId="79" applyNumberFormat="1" applyFont="1" applyFill="1" applyAlignment="1">
      <alignment vertical="center"/>
    </xf>
    <xf numFmtId="49" fontId="66" fillId="0" borderId="0" xfId="79" applyNumberFormat="1" applyFont="1" applyFill="1" applyBorder="1" applyAlignment="1">
      <alignment vertical="center"/>
    </xf>
    <xf numFmtId="49" fontId="66" fillId="0" borderId="0" xfId="79" applyNumberFormat="1" applyFont="1" applyFill="1" applyBorder="1" applyAlignment="1">
      <alignment horizontal="center" vertical="center"/>
    </xf>
    <xf numFmtId="0" fontId="53" fillId="0" borderId="0" xfId="79" applyNumberFormat="1" applyFont="1" applyFill="1" applyBorder="1" applyAlignment="1">
      <alignment horizontal="center" vertical="center"/>
    </xf>
    <xf numFmtId="0" fontId="53" fillId="0" borderId="0" xfId="79" applyNumberFormat="1" applyFont="1" applyFill="1" applyAlignment="1">
      <alignment horizontal="right" vertical="center"/>
    </xf>
    <xf numFmtId="0" fontId="53" fillId="0" borderId="0" xfId="79" applyNumberFormat="1" applyFont="1" applyFill="1" applyAlignment="1">
      <alignment horizontal="left" vertical="center" indent="2"/>
    </xf>
    <xf numFmtId="0" fontId="53" fillId="0" borderId="0" xfId="79" applyNumberFormat="1" applyFont="1" applyFill="1" applyAlignment="1">
      <alignment horizontal="left" vertical="center"/>
    </xf>
    <xf numFmtId="0" fontId="9" fillId="29" borderId="124" xfId="0" applyNumberFormat="1" applyFont="1" applyFill="1" applyBorder="1" applyAlignment="1">
      <alignment horizontal="center" vertical="center"/>
    </xf>
    <xf numFmtId="0" fontId="11" fillId="29" borderId="74" xfId="0" applyNumberFormat="1" applyFont="1" applyFill="1" applyBorder="1" applyAlignment="1">
      <alignment horizontal="center" vertical="center" wrapText="1"/>
    </xf>
    <xf numFmtId="0" fontId="11" fillId="29" borderId="124" xfId="0" applyNumberFormat="1" applyFont="1" applyFill="1" applyBorder="1" applyAlignment="1">
      <alignment horizontal="center" vertical="center"/>
    </xf>
    <xf numFmtId="0" fontId="5" fillId="37" borderId="74" xfId="0" applyNumberFormat="1" applyFont="1" applyFill="1" applyBorder="1" applyAlignment="1">
      <alignment horizontal="center" vertical="center"/>
    </xf>
    <xf numFmtId="0" fontId="11" fillId="29" borderId="124" xfId="0" applyNumberFormat="1" applyFont="1" applyFill="1" applyBorder="1" applyAlignment="1">
      <alignment horizontal="center" vertical="center" wrapText="1"/>
    </xf>
    <xf numFmtId="201" fontId="105" fillId="37" borderId="58" xfId="191" applyNumberFormat="1" applyFont="1" applyFill="1" applyBorder="1" applyAlignment="1">
      <alignment horizontal="center" vertical="center" wrapText="1"/>
    </xf>
    <xf numFmtId="49" fontId="66" fillId="37" borderId="58" xfId="79" applyNumberFormat="1" applyFont="1" applyFill="1" applyBorder="1" applyAlignment="1">
      <alignment horizontal="center" vertical="center" wrapText="1"/>
    </xf>
    <xf numFmtId="0" fontId="9" fillId="29" borderId="91" xfId="0" applyNumberFormat="1" applyFont="1" applyFill="1" applyBorder="1" applyAlignment="1">
      <alignment horizontal="center" vertical="center"/>
    </xf>
    <xf numFmtId="187" fontId="73" fillId="0" borderId="0" xfId="0" applyNumberFormat="1" applyFont="1" applyBorder="1" applyAlignment="1">
      <alignment horizontal="center" vertical="center"/>
    </xf>
    <xf numFmtId="199" fontId="73" fillId="0" borderId="0" xfId="0" applyNumberFormat="1" applyFont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 wrapText="1"/>
    </xf>
    <xf numFmtId="0" fontId="11" fillId="29" borderId="74" xfId="0" applyNumberFormat="1" applyFont="1" applyFill="1" applyBorder="1" applyAlignment="1">
      <alignment horizontal="center" vertical="center" wrapText="1"/>
    </xf>
    <xf numFmtId="197" fontId="5" fillId="0" borderId="74" xfId="0" applyNumberFormat="1" applyFont="1" applyFill="1" applyBorder="1" applyAlignment="1">
      <alignment horizontal="center" vertical="center"/>
    </xf>
    <xf numFmtId="0" fontId="11" fillId="29" borderId="91" xfId="0" applyNumberFormat="1" applyFont="1" applyFill="1" applyBorder="1" applyAlignment="1">
      <alignment horizontal="center" vertical="center" wrapText="1"/>
    </xf>
    <xf numFmtId="0" fontId="9" fillId="29" borderId="89" xfId="0" applyNumberFormat="1" applyFont="1" applyFill="1" applyBorder="1" applyAlignment="1">
      <alignment horizontal="center" vertical="center" wrapText="1"/>
    </xf>
    <xf numFmtId="0" fontId="11" fillId="29" borderId="89" xfId="0" applyNumberFormat="1" applyFont="1" applyFill="1" applyBorder="1" applyAlignment="1">
      <alignment horizontal="center" vertical="center"/>
    </xf>
    <xf numFmtId="190" fontId="5" fillId="33" borderId="93" xfId="0" applyNumberFormat="1" applyFont="1" applyFill="1" applyBorder="1" applyAlignment="1">
      <alignment horizontal="center" vertical="center"/>
    </xf>
    <xf numFmtId="190" fontId="5" fillId="0" borderId="93" xfId="0" applyNumberFormat="1" applyFont="1" applyFill="1" applyBorder="1" applyAlignment="1">
      <alignment horizontal="center" vertical="center"/>
    </xf>
    <xf numFmtId="190" fontId="5" fillId="0" borderId="97" xfId="0" applyNumberFormat="1" applyFont="1" applyFill="1" applyBorder="1" applyAlignment="1">
      <alignment horizontal="center" vertical="center"/>
    </xf>
    <xf numFmtId="190" fontId="5" fillId="33" borderId="81" xfId="0" applyNumberFormat="1" applyFont="1" applyFill="1" applyBorder="1" applyAlignment="1">
      <alignment horizontal="center" vertical="center"/>
    </xf>
    <xf numFmtId="190" fontId="5" fillId="0" borderId="81" xfId="0" applyNumberFormat="1" applyFont="1" applyFill="1" applyBorder="1" applyAlignment="1">
      <alignment horizontal="center" vertical="center"/>
    </xf>
    <xf numFmtId="190" fontId="5" fillId="0" borderId="91" xfId="0" applyNumberFormat="1" applyFont="1" applyFill="1" applyBorder="1" applyAlignment="1">
      <alignment horizontal="center" vertical="center"/>
    </xf>
    <xf numFmtId="190" fontId="5" fillId="0" borderId="94" xfId="0" applyNumberFormat="1" applyFont="1" applyFill="1" applyBorder="1" applyAlignment="1">
      <alignment horizontal="center" vertical="center"/>
    </xf>
    <xf numFmtId="190" fontId="5" fillId="0" borderId="95" xfId="0" applyNumberFormat="1" applyFont="1" applyFill="1" applyBorder="1" applyAlignment="1">
      <alignment horizontal="center" vertical="center"/>
    </xf>
    <xf numFmtId="190" fontId="5" fillId="0" borderId="98" xfId="0" applyNumberFormat="1" applyFont="1" applyFill="1" applyBorder="1" applyAlignment="1">
      <alignment horizontal="center" vertical="center"/>
    </xf>
    <xf numFmtId="190" fontId="5" fillId="0" borderId="6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73" fillId="0" borderId="0" xfId="0" applyFont="1">
      <alignment vertical="center"/>
    </xf>
    <xf numFmtId="0" fontId="73" fillId="0" borderId="0" xfId="0" applyFont="1" applyBorder="1">
      <alignment vertical="center"/>
    </xf>
    <xf numFmtId="0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2" fontId="73" fillId="0" borderId="0" xfId="0" applyNumberFormat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0" fontId="74" fillId="0" borderId="0" xfId="0" applyFont="1" applyBorder="1">
      <alignment vertical="center"/>
    </xf>
    <xf numFmtId="197" fontId="73" fillId="0" borderId="0" xfId="0" applyNumberFormat="1" applyFont="1" applyBorder="1" applyAlignment="1">
      <alignment horizontal="center" vertical="center" wrapText="1"/>
    </xf>
    <xf numFmtId="0" fontId="75" fillId="0" borderId="0" xfId="0" applyFont="1" applyBorder="1" applyAlignment="1">
      <alignment horizontal="right" vertical="center"/>
    </xf>
    <xf numFmtId="198" fontId="73" fillId="0" borderId="0" xfId="0" applyNumberFormat="1" applyFont="1" applyBorder="1" applyAlignment="1">
      <alignment horizontal="center" vertical="center" wrapText="1"/>
    </xf>
    <xf numFmtId="0" fontId="74" fillId="0" borderId="0" xfId="0" applyFont="1" applyBorder="1" applyAlignment="1">
      <alignment vertical="center"/>
    </xf>
    <xf numFmtId="0" fontId="57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53" fillId="0" borderId="0" xfId="79" applyNumberFormat="1" applyFont="1" applyFill="1" applyAlignment="1">
      <alignment horizontal="center" vertical="center"/>
    </xf>
    <xf numFmtId="0" fontId="58" fillId="26" borderId="0" xfId="0" applyFont="1" applyFill="1" applyAlignment="1">
      <alignment horizontal="center" vertical="center" wrapText="1"/>
    </xf>
    <xf numFmtId="0" fontId="73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3" fillId="0" borderId="0" xfId="0" quotePrefix="1" applyFont="1" applyBorder="1" applyAlignment="1">
      <alignment vertical="center"/>
    </xf>
    <xf numFmtId="190" fontId="73" fillId="0" borderId="0" xfId="0" applyNumberFormat="1" applyFont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0" xfId="0" applyNumberFormat="1" applyFont="1" applyBorder="1" applyAlignment="1">
      <alignment vertical="center"/>
    </xf>
    <xf numFmtId="0" fontId="57" fillId="0" borderId="0" xfId="0" applyNumberFormat="1" applyFont="1" applyAlignment="1">
      <alignment vertical="center"/>
    </xf>
    <xf numFmtId="0" fontId="94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13" fillId="0" borderId="0" xfId="0" applyFont="1">
      <alignment vertical="center"/>
    </xf>
    <xf numFmtId="0" fontId="84" fillId="0" borderId="11" xfId="0" applyNumberFormat="1" applyFont="1" applyBorder="1" applyAlignment="1">
      <alignment vertical="center"/>
    </xf>
    <xf numFmtId="0" fontId="14" fillId="0" borderId="16" xfId="0" applyNumberFormat="1" applyFont="1" applyBorder="1" applyAlignment="1">
      <alignment vertical="center"/>
    </xf>
    <xf numFmtId="0" fontId="14" fillId="0" borderId="11" xfId="0" applyNumberFormat="1" applyFont="1" applyBorder="1" applyAlignment="1">
      <alignment vertical="center"/>
    </xf>
    <xf numFmtId="0" fontId="96" fillId="0" borderId="0" xfId="0" applyNumberFormat="1" applyFont="1">
      <alignment vertical="center"/>
    </xf>
    <xf numFmtId="0" fontId="98" fillId="0" borderId="0" xfId="0" applyNumberFormat="1" applyFont="1" applyAlignment="1">
      <alignment horizontal="left" vertical="center" indent="1"/>
    </xf>
    <xf numFmtId="0" fontId="96" fillId="0" borderId="0" xfId="0" applyNumberFormat="1" applyFont="1" applyAlignment="1">
      <alignment horizontal="left" vertical="center" indent="1"/>
    </xf>
    <xf numFmtId="0" fontId="53" fillId="0" borderId="0" xfId="79" applyNumberFormat="1" applyFont="1" applyFill="1" applyBorder="1" applyAlignment="1">
      <alignment horizontal="center" vertical="center"/>
    </xf>
    <xf numFmtId="0" fontId="73" fillId="0" borderId="37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190" fontId="5" fillId="33" borderId="82" xfId="0" applyNumberFormat="1" applyFont="1" applyFill="1" applyBorder="1" applyAlignment="1">
      <alignment horizontal="center" vertical="center"/>
    </xf>
    <xf numFmtId="190" fontId="5" fillId="33" borderId="74" xfId="0" applyNumberFormat="1" applyFont="1" applyFill="1" applyBorder="1" applyAlignment="1">
      <alignment horizontal="center" vertical="center"/>
    </xf>
    <xf numFmtId="190" fontId="5" fillId="33" borderId="94" xfId="0" applyNumberFormat="1" applyFont="1" applyFill="1" applyBorder="1" applyAlignment="1">
      <alignment horizontal="center" vertical="center"/>
    </xf>
    <xf numFmtId="190" fontId="5" fillId="33" borderId="103" xfId="0" applyNumberFormat="1" applyFont="1" applyFill="1" applyBorder="1" applyAlignment="1">
      <alignment horizontal="center" vertical="center"/>
    </xf>
    <xf numFmtId="2" fontId="5" fillId="0" borderId="89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2" fontId="5" fillId="0" borderId="133" xfId="0" applyNumberFormat="1" applyFont="1" applyFill="1" applyBorder="1" applyAlignment="1">
      <alignment horizontal="center" vertical="center"/>
    </xf>
    <xf numFmtId="0" fontId="5" fillId="32" borderId="74" xfId="0" applyNumberFormat="1" applyFont="1" applyFill="1" applyBorder="1" applyAlignment="1">
      <alignment horizontal="center" vertical="center"/>
    </xf>
    <xf numFmtId="0" fontId="11" fillId="29" borderId="74" xfId="0" applyNumberFormat="1" applyFont="1" applyFill="1" applyBorder="1" applyAlignment="1">
      <alignment horizontal="center" vertical="center" wrapText="1"/>
    </xf>
    <xf numFmtId="0" fontId="69" fillId="0" borderId="26" xfId="0" applyFont="1" applyFill="1" applyBorder="1" applyAlignment="1">
      <alignment horizontal="center" vertical="center"/>
    </xf>
    <xf numFmtId="0" fontId="69" fillId="0" borderId="27" xfId="0" applyFont="1" applyFill="1" applyBorder="1" applyAlignment="1">
      <alignment horizontal="center" vertical="center" wrapText="1"/>
    </xf>
    <xf numFmtId="0" fontId="69" fillId="0" borderId="17" xfId="0" applyFont="1" applyFill="1" applyBorder="1" applyAlignment="1">
      <alignment horizontal="center" vertical="center" wrapText="1"/>
    </xf>
    <xf numFmtId="0" fontId="69" fillId="0" borderId="13" xfId="0" applyFont="1" applyFill="1" applyBorder="1" applyAlignment="1">
      <alignment horizontal="center" vertical="center" wrapText="1"/>
    </xf>
    <xf numFmtId="0" fontId="69" fillId="0" borderId="28" xfId="0" applyFont="1" applyFill="1" applyBorder="1" applyAlignment="1" applyProtection="1">
      <alignment horizontal="left" vertical="center" wrapText="1"/>
      <protection locked="0"/>
    </xf>
    <xf numFmtId="0" fontId="69" fillId="0" borderId="29" xfId="0" applyFont="1" applyFill="1" applyBorder="1" applyAlignment="1" applyProtection="1">
      <alignment horizontal="left" vertical="center" wrapText="1"/>
      <protection locked="0"/>
    </xf>
    <xf numFmtId="0" fontId="69" fillId="0" borderId="30" xfId="0" applyFont="1" applyFill="1" applyBorder="1" applyAlignment="1" applyProtection="1">
      <alignment horizontal="left" vertical="center" wrapText="1"/>
      <protection locked="0"/>
    </xf>
    <xf numFmtId="0" fontId="69" fillId="0" borderId="31" xfId="0" applyFont="1" applyFill="1" applyBorder="1" applyAlignment="1" applyProtection="1">
      <alignment horizontal="left" vertical="center" wrapText="1"/>
      <protection locked="0"/>
    </xf>
    <xf numFmtId="0" fontId="69" fillId="0" borderId="0" xfId="0" applyFont="1" applyFill="1" applyBorder="1" applyAlignment="1" applyProtection="1">
      <alignment horizontal="left" vertical="center" wrapText="1"/>
      <protection locked="0"/>
    </xf>
    <xf numFmtId="0" fontId="69" fillId="0" borderId="32" xfId="0" applyFont="1" applyFill="1" applyBorder="1" applyAlignment="1" applyProtection="1">
      <alignment horizontal="left" vertical="center" wrapText="1"/>
      <protection locked="0"/>
    </xf>
    <xf numFmtId="0" fontId="69" fillId="0" borderId="18" xfId="0" applyFont="1" applyFill="1" applyBorder="1" applyAlignment="1" applyProtection="1">
      <alignment horizontal="left" vertical="center" wrapText="1"/>
      <protection locked="0"/>
    </xf>
    <xf numFmtId="0" fontId="69" fillId="0" borderId="19" xfId="0" applyFont="1" applyFill="1" applyBorder="1" applyAlignment="1" applyProtection="1">
      <alignment horizontal="left" vertical="center" wrapText="1"/>
      <protection locked="0"/>
    </xf>
    <xf numFmtId="0" fontId="69" fillId="0" borderId="20" xfId="0" applyFont="1" applyFill="1" applyBorder="1" applyAlignment="1" applyProtection="1">
      <alignment horizontal="left" vertical="center" wrapText="1"/>
      <protection locked="0"/>
    </xf>
    <xf numFmtId="0" fontId="69" fillId="31" borderId="35" xfId="0" applyFont="1" applyFill="1" applyBorder="1" applyAlignment="1" applyProtection="1">
      <alignment horizontal="center" vertical="center"/>
      <protection locked="0"/>
    </xf>
    <xf numFmtId="0" fontId="16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Fill="1" applyBorder="1" applyAlignment="1" applyProtection="1">
      <alignment horizontal="left" vertical="center" shrinkToFit="1"/>
    </xf>
    <xf numFmtId="0" fontId="45" fillId="30" borderId="22" xfId="0" applyFont="1" applyFill="1" applyBorder="1" applyAlignment="1" applyProtection="1">
      <alignment horizontal="left" vertical="center" wrapText="1"/>
    </xf>
    <xf numFmtId="0" fontId="45" fillId="30" borderId="16" xfId="0" applyFont="1" applyFill="1" applyBorder="1" applyAlignment="1" applyProtection="1">
      <alignment horizontal="left" vertical="center"/>
    </xf>
    <xf numFmtId="0" fontId="45" fillId="0" borderId="12" xfId="0" applyFont="1" applyFill="1" applyBorder="1" applyAlignment="1" applyProtection="1">
      <alignment horizontal="center" vertical="center"/>
    </xf>
    <xf numFmtId="0" fontId="45" fillId="0" borderId="13" xfId="0" applyFont="1" applyFill="1" applyBorder="1" applyAlignment="1" applyProtection="1">
      <alignment horizontal="center" vertical="center"/>
    </xf>
    <xf numFmtId="0" fontId="45" fillId="0" borderId="23" xfId="0" applyFont="1" applyFill="1" applyBorder="1" applyAlignment="1" applyProtection="1">
      <alignment horizontal="left" vertical="center" wrapText="1"/>
    </xf>
    <xf numFmtId="0" fontId="45" fillId="0" borderId="15" xfId="0" applyFont="1" applyFill="1" applyBorder="1" applyAlignment="1" applyProtection="1">
      <alignment horizontal="left" vertical="center"/>
    </xf>
    <xf numFmtId="0" fontId="45" fillId="0" borderId="24" xfId="0" applyFont="1" applyFill="1" applyBorder="1" applyAlignment="1" applyProtection="1">
      <alignment horizontal="left" vertical="center"/>
    </xf>
    <xf numFmtId="0" fontId="45" fillId="0" borderId="20" xfId="0" applyFont="1" applyFill="1" applyBorder="1" applyAlignment="1" applyProtection="1">
      <alignment horizontal="left" vertical="center"/>
    </xf>
    <xf numFmtId="0" fontId="12" fillId="30" borderId="11" xfId="0" applyFont="1" applyFill="1" applyBorder="1" applyAlignment="1" applyProtection="1">
      <alignment horizontal="left" vertical="center" wrapText="1"/>
    </xf>
    <xf numFmtId="0" fontId="12" fillId="30" borderId="14" xfId="0" applyFont="1" applyFill="1" applyBorder="1" applyAlignment="1" applyProtection="1">
      <alignment horizontal="left" vertical="center" wrapText="1"/>
    </xf>
    <xf numFmtId="0" fontId="12" fillId="30" borderId="16" xfId="0" applyFont="1" applyFill="1" applyBorder="1" applyAlignment="1" applyProtection="1">
      <alignment horizontal="left" vertical="center" wrapTex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0" borderId="1" xfId="0" applyFont="1" applyFill="1" applyBorder="1" applyAlignment="1" applyProtection="1">
      <alignment horizontal="center" vertical="center" shrinkToFit="1"/>
    </xf>
    <xf numFmtId="0" fontId="12" fillId="30" borderId="1" xfId="0" applyFont="1" applyFill="1" applyBorder="1" applyAlignment="1" applyProtection="1">
      <alignment horizontal="center" vertical="center" shrinkToFit="1"/>
      <protection locked="0"/>
    </xf>
    <xf numFmtId="0" fontId="12" fillId="30" borderId="1" xfId="0" applyFont="1" applyFill="1" applyBorder="1" applyAlignment="1" applyProtection="1">
      <alignment vertical="center" shrinkToFit="1"/>
      <protection locked="0"/>
    </xf>
    <xf numFmtId="49" fontId="12" fillId="0" borderId="1" xfId="0" applyNumberFormat="1" applyFont="1" applyFill="1" applyBorder="1" applyAlignment="1" applyProtection="1">
      <alignment horizontal="center" vertical="center" shrinkToFit="1"/>
    </xf>
    <xf numFmtId="49" fontId="12" fillId="0" borderId="1" xfId="0" applyNumberFormat="1" applyFont="1" applyFill="1" applyBorder="1" applyAlignment="1" applyProtection="1">
      <alignment vertical="center" shrinkToFit="1"/>
    </xf>
    <xf numFmtId="0" fontId="12" fillId="0" borderId="1" xfId="0" applyFont="1" applyFill="1" applyBorder="1" applyAlignment="1" applyProtection="1">
      <alignment vertical="center" shrinkToFit="1"/>
    </xf>
    <xf numFmtId="183" fontId="12" fillId="0" borderId="1" xfId="0" applyNumberFormat="1" applyFont="1" applyFill="1" applyBorder="1" applyAlignment="1" applyProtection="1">
      <alignment horizontal="center" vertical="center" shrinkToFit="1"/>
    </xf>
    <xf numFmtId="0" fontId="49" fillId="0" borderId="1" xfId="0" applyFont="1" applyFill="1" applyBorder="1" applyAlignment="1" applyProtection="1">
      <alignment horizontal="center" vertical="center" shrinkToFit="1"/>
    </xf>
    <xf numFmtId="0" fontId="42" fillId="0" borderId="11" xfId="0" applyFont="1" applyFill="1" applyBorder="1" applyAlignment="1" applyProtection="1">
      <alignment horizontal="center" vertical="center"/>
    </xf>
    <xf numFmtId="0" fontId="42" fillId="0" borderId="14" xfId="0" applyFont="1" applyFill="1" applyBorder="1" applyAlignment="1" applyProtection="1">
      <alignment horizontal="center" vertical="center"/>
    </xf>
    <xf numFmtId="0" fontId="13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center" vertical="center" shrinkToFit="1"/>
    </xf>
    <xf numFmtId="0" fontId="69" fillId="0" borderId="35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53" fillId="0" borderId="75" xfId="79" applyNumberFormat="1" applyFont="1" applyFill="1" applyBorder="1" applyAlignment="1">
      <alignment horizontal="center" vertical="center" wrapText="1"/>
    </xf>
    <xf numFmtId="0" fontId="53" fillId="0" borderId="108" xfId="79" applyNumberFormat="1" applyFont="1" applyFill="1" applyBorder="1" applyAlignment="1">
      <alignment horizontal="center" vertical="center" wrapText="1"/>
    </xf>
    <xf numFmtId="0" fontId="53" fillId="0" borderId="76" xfId="79" applyNumberFormat="1" applyFont="1" applyFill="1" applyBorder="1" applyAlignment="1">
      <alignment horizontal="center" vertical="center" wrapText="1"/>
    </xf>
    <xf numFmtId="0" fontId="53" fillId="0" borderId="107" xfId="79" applyNumberFormat="1" applyFont="1" applyFill="1" applyBorder="1" applyAlignment="1">
      <alignment horizontal="center" vertical="center" wrapText="1"/>
    </xf>
    <xf numFmtId="0" fontId="52" fillId="0" borderId="0" xfId="79" applyFont="1" applyAlignment="1">
      <alignment horizontal="center" wrapText="1"/>
    </xf>
    <xf numFmtId="0" fontId="53" fillId="0" borderId="104" xfId="79" applyNumberFormat="1" applyFont="1" applyFill="1" applyBorder="1" applyAlignment="1">
      <alignment horizontal="center" vertical="center" wrapText="1"/>
    </xf>
    <xf numFmtId="0" fontId="53" fillId="0" borderId="105" xfId="79" applyNumberFormat="1" applyFont="1" applyFill="1" applyBorder="1" applyAlignment="1">
      <alignment horizontal="center" vertical="center" wrapText="1"/>
    </xf>
    <xf numFmtId="0" fontId="53" fillId="0" borderId="106" xfId="79" applyNumberFormat="1" applyFont="1" applyFill="1" applyBorder="1" applyAlignment="1">
      <alignment horizontal="center" vertical="center" wrapText="1"/>
    </xf>
    <xf numFmtId="0" fontId="53" fillId="0" borderId="23" xfId="79" applyNumberFormat="1" applyFont="1" applyFill="1" applyBorder="1" applyAlignment="1">
      <alignment horizontal="center" vertical="center" wrapText="1"/>
    </xf>
    <xf numFmtId="0" fontId="53" fillId="0" borderId="85" xfId="79" applyNumberFormat="1" applyFont="1" applyFill="1" applyBorder="1" applyAlignment="1">
      <alignment horizontal="center" vertical="center" wrapText="1"/>
    </xf>
    <xf numFmtId="0" fontId="53" fillId="0" borderId="115" xfId="79" applyNumberFormat="1" applyFont="1" applyFill="1" applyBorder="1" applyAlignment="1">
      <alignment horizontal="center" vertical="center" wrapText="1"/>
    </xf>
    <xf numFmtId="0" fontId="53" fillId="0" borderId="109" xfId="79" applyNumberFormat="1" applyFont="1" applyFill="1" applyBorder="1" applyAlignment="1">
      <alignment horizontal="center" vertical="center" wrapText="1"/>
    </xf>
    <xf numFmtId="0" fontId="53" fillId="0" borderId="110" xfId="79" applyNumberFormat="1" applyFont="1" applyFill="1" applyBorder="1" applyAlignment="1">
      <alignment horizontal="center" vertical="center" wrapText="1"/>
    </xf>
    <xf numFmtId="0" fontId="53" fillId="0" borderId="111" xfId="79" applyNumberFormat="1" applyFont="1" applyFill="1" applyBorder="1" applyAlignment="1">
      <alignment horizontal="center" vertical="center" wrapText="1"/>
    </xf>
    <xf numFmtId="49" fontId="80" fillId="0" borderId="0" xfId="133" applyNumberFormat="1" applyFont="1" applyFill="1" applyBorder="1" applyAlignment="1">
      <alignment horizontal="center" vertical="center" wrapText="1"/>
    </xf>
    <xf numFmtId="0" fontId="53" fillId="0" borderId="121" xfId="79" applyNumberFormat="1" applyFont="1" applyFill="1" applyBorder="1" applyAlignment="1">
      <alignment horizontal="center" vertical="center" wrapText="1"/>
    </xf>
    <xf numFmtId="0" fontId="53" fillId="0" borderId="134" xfId="79" applyNumberFormat="1" applyFont="1" applyFill="1" applyBorder="1" applyAlignment="1">
      <alignment horizontal="center" vertical="center"/>
    </xf>
    <xf numFmtId="0" fontId="53" fillId="0" borderId="108" xfId="79" applyNumberFormat="1" applyFont="1" applyFill="1" applyBorder="1" applyAlignment="1">
      <alignment horizontal="center" vertical="center"/>
    </xf>
    <xf numFmtId="0" fontId="53" fillId="0" borderId="134" xfId="79" applyNumberFormat="1" applyFont="1" applyFill="1" applyBorder="1" applyAlignment="1">
      <alignment horizontal="center" vertical="center" wrapText="1"/>
    </xf>
    <xf numFmtId="0" fontId="53" fillId="0" borderId="119" xfId="79" applyNumberFormat="1" applyFont="1" applyFill="1" applyBorder="1" applyAlignment="1">
      <alignment horizontal="center" vertical="center" wrapText="1"/>
    </xf>
    <xf numFmtId="0" fontId="53" fillId="0" borderId="69" xfId="79" applyNumberFormat="1" applyFont="1" applyFill="1" applyBorder="1" applyAlignment="1">
      <alignment horizontal="center" vertical="center" wrapText="1"/>
    </xf>
    <xf numFmtId="0" fontId="53" fillId="0" borderId="70" xfId="79" applyNumberFormat="1" applyFont="1" applyFill="1" applyBorder="1" applyAlignment="1">
      <alignment horizontal="center" vertical="center" wrapText="1"/>
    </xf>
    <xf numFmtId="0" fontId="53" fillId="0" borderId="67" xfId="79" applyNumberFormat="1" applyFont="1" applyFill="1" applyBorder="1" applyAlignment="1">
      <alignment horizontal="center" vertical="center" wrapText="1"/>
    </xf>
    <xf numFmtId="0" fontId="53" fillId="0" borderId="68" xfId="79" applyNumberFormat="1" applyFont="1" applyFill="1" applyBorder="1" applyAlignment="1">
      <alignment horizontal="center" vertical="center" wrapText="1"/>
    </xf>
    <xf numFmtId="0" fontId="53" fillId="0" borderId="135" xfId="79" applyNumberFormat="1" applyFont="1" applyFill="1" applyBorder="1" applyAlignment="1">
      <alignment horizontal="center" vertical="center" wrapText="1"/>
    </xf>
    <xf numFmtId="0" fontId="66" fillId="37" borderId="0" xfId="0" applyNumberFormat="1" applyFont="1" applyFill="1" applyAlignment="1">
      <alignment horizontal="center" vertical="center"/>
    </xf>
    <xf numFmtId="49" fontId="66" fillId="37" borderId="0" xfId="79" applyNumberFormat="1" applyFont="1" applyFill="1" applyBorder="1" applyAlignment="1">
      <alignment horizontal="center" vertical="center"/>
    </xf>
    <xf numFmtId="49" fontId="66" fillId="37" borderId="58" xfId="79" applyNumberFormat="1" applyFont="1" applyFill="1" applyBorder="1" applyAlignment="1">
      <alignment horizontal="center" vertical="center"/>
    </xf>
    <xf numFmtId="201" fontId="66" fillId="37" borderId="0" xfId="0" applyNumberFormat="1" applyFont="1" applyFill="1" applyBorder="1" applyAlignment="1">
      <alignment horizontal="center" vertical="center" wrapText="1"/>
    </xf>
    <xf numFmtId="201" fontId="66" fillId="37" borderId="58" xfId="0" applyNumberFormat="1" applyFont="1" applyFill="1" applyBorder="1" applyAlignment="1">
      <alignment horizontal="center" vertical="center" wrapText="1"/>
    </xf>
    <xf numFmtId="0" fontId="52" fillId="0" borderId="0" xfId="79" applyNumberFormat="1" applyFont="1" applyAlignment="1">
      <alignment horizontal="center" wrapText="1"/>
    </xf>
    <xf numFmtId="49" fontId="66" fillId="37" borderId="0" xfId="0" applyNumberFormat="1" applyFont="1" applyFill="1" applyBorder="1" applyAlignment="1">
      <alignment horizontal="center" vertical="center"/>
    </xf>
    <xf numFmtId="49" fontId="66" fillId="37" borderId="58" xfId="0" applyNumberFormat="1" applyFont="1" applyFill="1" applyBorder="1" applyAlignment="1">
      <alignment horizontal="center" vertical="center"/>
    </xf>
    <xf numFmtId="201" fontId="53" fillId="37" borderId="0" xfId="0" applyNumberFormat="1" applyFont="1" applyFill="1" applyAlignment="1">
      <alignment horizontal="center" vertical="center"/>
    </xf>
    <xf numFmtId="201" fontId="53" fillId="37" borderId="58" xfId="0" applyNumberFormat="1" applyFont="1" applyFill="1" applyBorder="1" applyAlignment="1">
      <alignment horizontal="center" vertical="center"/>
    </xf>
    <xf numFmtId="201" fontId="66" fillId="37" borderId="0" xfId="0" applyNumberFormat="1" applyFont="1" applyFill="1" applyAlignment="1">
      <alignment horizontal="center" vertical="center"/>
    </xf>
    <xf numFmtId="201" fontId="66" fillId="37" borderId="58" xfId="0" applyNumberFormat="1" applyFont="1" applyFill="1" applyBorder="1" applyAlignment="1">
      <alignment horizontal="center" vertical="center"/>
    </xf>
    <xf numFmtId="201" fontId="105" fillId="37" borderId="0" xfId="191" applyNumberFormat="1" applyFont="1" applyFill="1" applyBorder="1" applyAlignment="1">
      <alignment horizontal="center" vertical="center" wrapText="1"/>
    </xf>
    <xf numFmtId="201" fontId="105" fillId="37" borderId="58" xfId="191" applyNumberFormat="1" applyFont="1" applyFill="1" applyBorder="1" applyAlignment="1">
      <alignment horizontal="center" vertical="center" wrapText="1"/>
    </xf>
    <xf numFmtId="201" fontId="105" fillId="37" borderId="0" xfId="191" applyNumberFormat="1" applyFont="1" applyFill="1" applyBorder="1" applyAlignment="1">
      <alignment horizontal="center" vertical="center"/>
    </xf>
    <xf numFmtId="201" fontId="105" fillId="37" borderId="58" xfId="191" applyNumberFormat="1" applyFont="1" applyFill="1" applyBorder="1" applyAlignment="1">
      <alignment horizontal="center" vertical="center"/>
    </xf>
    <xf numFmtId="0" fontId="66" fillId="37" borderId="0" xfId="0" applyNumberFormat="1" applyFont="1" applyFill="1" applyBorder="1" applyAlignment="1">
      <alignment horizontal="center" vertical="center"/>
    </xf>
    <xf numFmtId="0" fontId="66" fillId="37" borderId="58" xfId="0" applyNumberFormat="1" applyFont="1" applyFill="1" applyBorder="1" applyAlignment="1">
      <alignment horizontal="center" vertical="center"/>
    </xf>
    <xf numFmtId="201" fontId="53" fillId="37" borderId="0" xfId="0" applyNumberFormat="1" applyFont="1" applyFill="1" applyBorder="1" applyAlignment="1">
      <alignment horizontal="center" vertical="center"/>
    </xf>
    <xf numFmtId="201" fontId="66" fillId="37" borderId="0" xfId="0" applyNumberFormat="1" applyFont="1" applyFill="1" applyBorder="1" applyAlignment="1">
      <alignment horizontal="center" vertical="center"/>
    </xf>
    <xf numFmtId="0" fontId="67" fillId="28" borderId="53" xfId="0" applyNumberFormat="1" applyFont="1" applyFill="1" applyBorder="1" applyAlignment="1">
      <alignment horizontal="center" vertical="center"/>
    </xf>
    <xf numFmtId="0" fontId="67" fillId="28" borderId="54" xfId="0" applyNumberFormat="1" applyFont="1" applyFill="1" applyBorder="1" applyAlignment="1">
      <alignment horizontal="center" vertical="center"/>
    </xf>
    <xf numFmtId="0" fontId="67" fillId="28" borderId="55" xfId="0" applyNumberFormat="1" applyFont="1" applyFill="1" applyBorder="1" applyAlignment="1">
      <alignment horizontal="center" vertical="center"/>
    </xf>
    <xf numFmtId="0" fontId="67" fillId="28" borderId="41" xfId="0" applyNumberFormat="1" applyFont="1" applyFill="1" applyBorder="1" applyAlignment="1">
      <alignment horizontal="center" vertical="center"/>
    </xf>
    <xf numFmtId="0" fontId="67" fillId="28" borderId="44" xfId="0" applyNumberFormat="1" applyFont="1" applyFill="1" applyBorder="1" applyAlignment="1">
      <alignment horizontal="center" vertical="center"/>
    </xf>
    <xf numFmtId="0" fontId="67" fillId="28" borderId="56" xfId="0" applyNumberFormat="1" applyFont="1" applyFill="1" applyBorder="1" applyAlignment="1">
      <alignment horizontal="center" vertical="center"/>
    </xf>
    <xf numFmtId="0" fontId="67" fillId="28" borderId="47" xfId="0" applyNumberFormat="1" applyFont="1" applyFill="1" applyBorder="1" applyAlignment="1">
      <alignment horizontal="center" vertical="center"/>
    </xf>
    <xf numFmtId="196" fontId="5" fillId="0" borderId="92" xfId="78" applyNumberFormat="1" applyFont="1" applyFill="1" applyBorder="1" applyAlignment="1">
      <alignment horizontal="center" vertical="center"/>
    </xf>
    <xf numFmtId="196" fontId="5" fillId="0" borderId="91" xfId="78" applyNumberFormat="1" applyFont="1" applyFill="1" applyBorder="1" applyAlignment="1">
      <alignment horizontal="center" vertical="center"/>
    </xf>
    <xf numFmtId="49" fontId="5" fillId="0" borderId="92" xfId="78" applyNumberFormat="1" applyFont="1" applyFill="1" applyBorder="1" applyAlignment="1">
      <alignment horizontal="center" vertical="center"/>
    </xf>
    <xf numFmtId="49" fontId="5" fillId="0" borderId="91" xfId="78" applyNumberFormat="1" applyFont="1" applyFill="1" applyBorder="1" applyAlignment="1">
      <alignment horizontal="center" vertical="center"/>
    </xf>
    <xf numFmtId="0" fontId="9" fillId="29" borderId="92" xfId="0" applyNumberFormat="1" applyFont="1" applyFill="1" applyBorder="1" applyAlignment="1">
      <alignment horizontal="center" vertical="center"/>
    </xf>
    <xf numFmtId="0" fontId="9" fillId="29" borderId="90" xfId="0" applyNumberFormat="1" applyFont="1" applyFill="1" applyBorder="1" applyAlignment="1">
      <alignment horizontal="center" vertical="center"/>
    </xf>
    <xf numFmtId="0" fontId="9" fillId="29" borderId="91" xfId="0" applyNumberFormat="1" applyFont="1" applyFill="1" applyBorder="1" applyAlignment="1">
      <alignment horizontal="center" vertical="center"/>
    </xf>
    <xf numFmtId="0" fontId="11" fillId="29" borderId="92" xfId="0" applyNumberFormat="1" applyFont="1" applyFill="1" applyBorder="1" applyAlignment="1">
      <alignment horizontal="center" vertical="center"/>
    </xf>
    <xf numFmtId="0" fontId="11" fillId="29" borderId="91" xfId="0" applyNumberFormat="1" applyFont="1" applyFill="1" applyBorder="1" applyAlignment="1">
      <alignment horizontal="center" vertical="center"/>
    </xf>
    <xf numFmtId="0" fontId="75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center"/>
    </xf>
    <xf numFmtId="197" fontId="73" fillId="0" borderId="99" xfId="0" applyNumberFormat="1" applyFont="1" applyBorder="1" applyAlignment="1">
      <alignment horizontal="center" vertical="center" wrapText="1"/>
    </xf>
    <xf numFmtId="197" fontId="73" fillId="0" borderId="123" xfId="0" applyNumberFormat="1" applyFont="1" applyBorder="1" applyAlignment="1">
      <alignment horizontal="center" vertical="center" wrapText="1"/>
    </xf>
    <xf numFmtId="197" fontId="73" fillId="0" borderId="100" xfId="0" applyNumberFormat="1" applyFont="1" applyBorder="1" applyAlignment="1">
      <alignment horizontal="center" vertical="center" wrapText="1"/>
    </xf>
    <xf numFmtId="198" fontId="73" fillId="28" borderId="120" xfId="0" applyNumberFormat="1" applyFont="1" applyFill="1" applyBorder="1" applyAlignment="1">
      <alignment horizontal="center" vertical="center"/>
    </xf>
    <xf numFmtId="198" fontId="73" fillId="28" borderId="121" xfId="0" applyNumberFormat="1" applyFont="1" applyFill="1" applyBorder="1" applyAlignment="1">
      <alignment horizontal="center" vertical="center"/>
    </xf>
    <xf numFmtId="198" fontId="73" fillId="28" borderId="122" xfId="0" applyNumberFormat="1" applyFont="1" applyFill="1" applyBorder="1" applyAlignment="1">
      <alignment horizontal="center" vertical="center"/>
    </xf>
    <xf numFmtId="198" fontId="73" fillId="28" borderId="86" xfId="0" applyNumberFormat="1" applyFont="1" applyFill="1" applyBorder="1" applyAlignment="1">
      <alignment horizontal="center" vertical="center"/>
    </xf>
    <xf numFmtId="198" fontId="73" fillId="28" borderId="58" xfId="0" applyNumberFormat="1" applyFont="1" applyFill="1" applyBorder="1" applyAlignment="1">
      <alignment horizontal="center" vertical="center"/>
    </xf>
    <xf numFmtId="198" fontId="73" fillId="28" borderId="77" xfId="0" applyNumberFormat="1" applyFont="1" applyFill="1" applyBorder="1" applyAlignment="1">
      <alignment horizontal="center" vertical="center"/>
    </xf>
    <xf numFmtId="207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187" fontId="73" fillId="0" borderId="0" xfId="0" applyNumberFormat="1" applyFont="1" applyBorder="1" applyAlignment="1">
      <alignment horizontal="left" vertical="center"/>
    </xf>
    <xf numFmtId="187" fontId="73" fillId="0" borderId="0" xfId="0" applyNumberFormat="1" applyFont="1" applyBorder="1" applyAlignment="1">
      <alignment horizontal="center" vertical="center"/>
    </xf>
    <xf numFmtId="193" fontId="73" fillId="0" borderId="0" xfId="0" applyNumberFormat="1" applyFont="1" applyBorder="1" applyAlignment="1">
      <alignment horizontal="left" vertical="center"/>
    </xf>
    <xf numFmtId="201" fontId="87" fillId="0" borderId="101" xfId="0" applyNumberFormat="1" applyFont="1" applyBorder="1" applyAlignment="1">
      <alignment horizontal="center" vertical="center" wrapText="1"/>
    </xf>
    <xf numFmtId="197" fontId="87" fillId="0" borderId="101" xfId="0" applyNumberFormat="1" applyFont="1" applyBorder="1" applyAlignment="1">
      <alignment horizontal="center" vertical="center" wrapText="1"/>
    </xf>
    <xf numFmtId="0" fontId="87" fillId="28" borderId="101" xfId="0" applyFont="1" applyFill="1" applyBorder="1" applyAlignment="1">
      <alignment horizontal="center" vertical="center"/>
    </xf>
    <xf numFmtId="0" fontId="87" fillId="28" borderId="101" xfId="0" applyFont="1" applyFill="1" applyBorder="1" applyAlignment="1">
      <alignment horizontal="center" vertical="top" wrapText="1"/>
    </xf>
    <xf numFmtId="0" fontId="87" fillId="28" borderId="101" xfId="0" applyFont="1" applyFill="1" applyBorder="1" applyAlignment="1">
      <alignment horizontal="center" vertical="center" wrapText="1"/>
    </xf>
    <xf numFmtId="195" fontId="73" fillId="0" borderId="0" xfId="0" applyNumberFormat="1" applyFont="1" applyBorder="1" applyAlignment="1">
      <alignment horizontal="left" vertical="center"/>
    </xf>
    <xf numFmtId="187" fontId="73" fillId="0" borderId="58" xfId="0" applyNumberFormat="1" applyFont="1" applyBorder="1" applyAlignment="1">
      <alignment horizontal="center"/>
    </xf>
    <xf numFmtId="187" fontId="73" fillId="0" borderId="0" xfId="0" applyNumberFormat="1" applyFont="1" applyBorder="1" applyAlignment="1">
      <alignment horizontal="center" vertical="center" shrinkToFit="1"/>
    </xf>
    <xf numFmtId="0" fontId="73" fillId="0" borderId="101" xfId="0" applyNumberFormat="1" applyFont="1" applyBorder="1" applyAlignment="1">
      <alignment horizontal="center" vertical="center"/>
    </xf>
    <xf numFmtId="0" fontId="73" fillId="0" borderId="99" xfId="0" applyFont="1" applyBorder="1" applyAlignment="1">
      <alignment horizontal="center" vertical="center"/>
    </xf>
    <xf numFmtId="0" fontId="73" fillId="0" borderId="100" xfId="0" applyFont="1" applyBorder="1" applyAlignment="1">
      <alignment horizontal="center" vertical="center"/>
    </xf>
    <xf numFmtId="206" fontId="73" fillId="0" borderId="99" xfId="84" applyNumberFormat="1" applyFont="1" applyBorder="1" applyAlignment="1">
      <alignment horizontal="center" vertical="center"/>
    </xf>
    <xf numFmtId="0" fontId="73" fillId="0" borderId="123" xfId="84" applyNumberFormat="1" applyFont="1" applyBorder="1" applyAlignment="1">
      <alignment horizontal="center" vertical="center"/>
    </xf>
    <xf numFmtId="0" fontId="73" fillId="0" borderId="100" xfId="84" applyNumberFormat="1" applyFont="1" applyBorder="1" applyAlignment="1">
      <alignment horizontal="center" vertical="center"/>
    </xf>
    <xf numFmtId="0" fontId="73" fillId="0" borderId="99" xfId="0" applyNumberFormat="1" applyFont="1" applyBorder="1" applyAlignment="1">
      <alignment horizontal="center" vertical="center"/>
    </xf>
    <xf numFmtId="0" fontId="73" fillId="0" borderId="123" xfId="0" applyNumberFormat="1" applyFont="1" applyBorder="1" applyAlignment="1">
      <alignment horizontal="center" vertical="center"/>
    </xf>
    <xf numFmtId="0" fontId="73" fillId="0" borderId="100" xfId="0" applyNumberFormat="1" applyFont="1" applyBorder="1" applyAlignment="1">
      <alignment horizontal="center" vertical="center"/>
    </xf>
    <xf numFmtId="187" fontId="73" fillId="0" borderId="99" xfId="0" applyNumberFormat="1" applyFont="1" applyBorder="1" applyAlignment="1">
      <alignment horizontal="center" vertical="center"/>
    </xf>
    <xf numFmtId="187" fontId="73" fillId="0" borderId="123" xfId="0" applyNumberFormat="1" applyFont="1" applyBorder="1" applyAlignment="1">
      <alignment horizontal="center" vertical="center"/>
    </xf>
    <xf numFmtId="187" fontId="73" fillId="0" borderId="100" xfId="0" applyNumberFormat="1" applyFont="1" applyBorder="1" applyAlignment="1">
      <alignment horizontal="center" vertical="center"/>
    </xf>
    <xf numFmtId="201" fontId="73" fillId="0" borderId="99" xfId="0" applyNumberFormat="1" applyFont="1" applyBorder="1" applyAlignment="1">
      <alignment horizontal="center" vertical="center" shrinkToFit="1"/>
    </xf>
    <xf numFmtId="201" fontId="73" fillId="0" borderId="123" xfId="0" applyNumberFormat="1" applyFont="1" applyBorder="1" applyAlignment="1">
      <alignment horizontal="center" vertical="center" shrinkToFit="1"/>
    </xf>
    <xf numFmtId="201" fontId="73" fillId="0" borderId="100" xfId="0" applyNumberFormat="1" applyFont="1" applyBorder="1" applyAlignment="1">
      <alignment horizontal="center" vertical="center" shrinkToFit="1"/>
    </xf>
    <xf numFmtId="0" fontId="73" fillId="0" borderId="101" xfId="0" applyFont="1" applyBorder="1" applyAlignment="1">
      <alignment horizontal="center" vertical="center"/>
    </xf>
    <xf numFmtId="207" fontId="73" fillId="0" borderId="99" xfId="0" applyNumberFormat="1" applyFont="1" applyBorder="1" applyAlignment="1">
      <alignment horizontal="center" vertical="center"/>
    </xf>
    <xf numFmtId="207" fontId="73" fillId="0" borderId="123" xfId="0" applyNumberFormat="1" applyFont="1" applyBorder="1" applyAlignment="1">
      <alignment horizontal="center" vertical="center"/>
    </xf>
    <xf numFmtId="207" fontId="73" fillId="0" borderId="100" xfId="0" applyNumberFormat="1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/>
    </xf>
    <xf numFmtId="0" fontId="75" fillId="0" borderId="100" xfId="0" applyFont="1" applyBorder="1" applyAlignment="1">
      <alignment horizontal="center" vertical="center"/>
    </xf>
    <xf numFmtId="0" fontId="73" fillId="0" borderId="102" xfId="0" applyFont="1" applyBorder="1" applyAlignment="1">
      <alignment horizontal="center" vertical="center"/>
    </xf>
    <xf numFmtId="0" fontId="75" fillId="0" borderId="101" xfId="0" applyFont="1" applyBorder="1" applyAlignment="1">
      <alignment horizontal="center" vertical="center"/>
    </xf>
    <xf numFmtId="197" fontId="73" fillId="0" borderId="11" xfId="0" applyNumberFormat="1" applyFont="1" applyBorder="1" applyAlignment="1">
      <alignment horizontal="center" vertical="center" wrapText="1"/>
    </xf>
    <xf numFmtId="197" fontId="73" fillId="0" borderId="16" xfId="0" applyNumberFormat="1" applyFont="1" applyBorder="1" applyAlignment="1">
      <alignment horizontal="center" vertical="center" wrapText="1"/>
    </xf>
    <xf numFmtId="190" fontId="73" fillId="0" borderId="78" xfId="0" applyNumberFormat="1" applyFont="1" applyBorder="1" applyAlignment="1">
      <alignment horizontal="center" vertical="center" wrapText="1"/>
    </xf>
    <xf numFmtId="199" fontId="73" fillId="0" borderId="101" xfId="0" applyNumberFormat="1" applyFont="1" applyBorder="1" applyAlignment="1">
      <alignment horizontal="center" vertical="center" wrapText="1"/>
    </xf>
    <xf numFmtId="0" fontId="75" fillId="0" borderId="13" xfId="0" applyFont="1" applyBorder="1" applyAlignment="1">
      <alignment horizontal="center" vertical="center"/>
    </xf>
    <xf numFmtId="0" fontId="78" fillId="0" borderId="13" xfId="0" applyFont="1" applyBorder="1" applyAlignment="1">
      <alignment horizontal="center" vertical="center"/>
    </xf>
    <xf numFmtId="199" fontId="73" fillId="0" borderId="11" xfId="0" applyNumberFormat="1" applyFont="1" applyBorder="1" applyAlignment="1">
      <alignment horizontal="center" vertical="center" wrapText="1"/>
    </xf>
    <xf numFmtId="199" fontId="73" fillId="0" borderId="123" xfId="0" applyNumberFormat="1" applyFont="1" applyBorder="1" applyAlignment="1">
      <alignment horizontal="center" vertical="center" wrapText="1"/>
    </xf>
    <xf numFmtId="199" fontId="73" fillId="0" borderId="16" xfId="0" applyNumberFormat="1" applyFont="1" applyBorder="1" applyAlignment="1">
      <alignment horizontal="center" vertical="center" wrapText="1"/>
    </xf>
    <xf numFmtId="199" fontId="73" fillId="0" borderId="99" xfId="0" applyNumberFormat="1" applyFont="1" applyBorder="1" applyAlignment="1">
      <alignment horizontal="center" vertical="center" wrapText="1"/>
    </xf>
    <xf numFmtId="199" fontId="73" fillId="0" borderId="100" xfId="0" applyNumberFormat="1" applyFont="1" applyBorder="1" applyAlignment="1">
      <alignment horizontal="center" vertical="center" wrapText="1"/>
    </xf>
    <xf numFmtId="0" fontId="57" fillId="28" borderId="101" xfId="0" applyNumberFormat="1" applyFont="1" applyFill="1" applyBorder="1" applyAlignment="1">
      <alignment horizontal="center" vertical="center"/>
    </xf>
    <xf numFmtId="0" fontId="57" fillId="28" borderId="101" xfId="0" applyNumberFormat="1" applyFont="1" applyFill="1" applyBorder="1" applyAlignment="1">
      <alignment horizontal="center" vertical="center" shrinkToFit="1"/>
    </xf>
    <xf numFmtId="197" fontId="73" fillId="0" borderId="101" xfId="0" applyNumberFormat="1" applyFont="1" applyBorder="1" applyAlignment="1">
      <alignment horizontal="center" vertical="center"/>
    </xf>
    <xf numFmtId="0" fontId="73" fillId="0" borderId="101" xfId="0" applyNumberFormat="1" applyFont="1" applyBorder="1" applyAlignment="1">
      <alignment horizontal="center" vertical="center" shrinkToFit="1"/>
    </xf>
    <xf numFmtId="198" fontId="73" fillId="28" borderId="99" xfId="0" applyNumberFormat="1" applyFont="1" applyFill="1" applyBorder="1" applyAlignment="1">
      <alignment horizontal="center" vertical="center" wrapText="1"/>
    </xf>
    <xf numFmtId="198" fontId="73" fillId="28" borderId="123" xfId="0" applyNumberFormat="1" applyFont="1" applyFill="1" applyBorder="1" applyAlignment="1">
      <alignment horizontal="center" vertical="center" wrapText="1"/>
    </xf>
    <xf numFmtId="198" fontId="73" fillId="28" borderId="101" xfId="0" applyNumberFormat="1" applyFont="1" applyFill="1" applyBorder="1" applyAlignment="1">
      <alignment horizontal="center" vertical="center" wrapText="1"/>
    </xf>
    <xf numFmtId="0" fontId="57" fillId="28" borderId="78" xfId="0" applyNumberFormat="1" applyFont="1" applyFill="1" applyBorder="1" applyAlignment="1">
      <alignment horizontal="center" vertical="center"/>
    </xf>
    <xf numFmtId="0" fontId="73" fillId="0" borderId="78" xfId="0" applyNumberFormat="1" applyFont="1" applyBorder="1" applyAlignment="1">
      <alignment horizontal="center" vertical="center"/>
    </xf>
    <xf numFmtId="197" fontId="73" fillId="0" borderId="78" xfId="0" applyNumberFormat="1" applyFont="1" applyBorder="1" applyAlignment="1">
      <alignment horizontal="center" vertical="center"/>
    </xf>
    <xf numFmtId="198" fontId="73" fillId="28" borderId="100" xfId="0" applyNumberFormat="1" applyFont="1" applyFill="1" applyBorder="1" applyAlignment="1">
      <alignment horizontal="center" vertical="center" wrapText="1"/>
    </xf>
    <xf numFmtId="198" fontId="73" fillId="28" borderId="78" xfId="0" applyNumberFormat="1" applyFont="1" applyFill="1" applyBorder="1" applyAlignment="1">
      <alignment horizontal="center" vertical="center" wrapText="1"/>
    </xf>
    <xf numFmtId="198" fontId="73" fillId="28" borderId="11" xfId="0" applyNumberFormat="1" applyFont="1" applyFill="1" applyBorder="1" applyAlignment="1">
      <alignment horizontal="center" vertical="center" wrapText="1"/>
    </xf>
    <xf numFmtId="198" fontId="73" fillId="28" borderId="16" xfId="0" applyNumberFormat="1" applyFont="1" applyFill="1" applyBorder="1" applyAlignment="1">
      <alignment horizontal="center" vertical="center" wrapText="1"/>
    </xf>
    <xf numFmtId="206" fontId="73" fillId="0" borderId="0" xfId="0" applyNumberFormat="1" applyFont="1" applyBorder="1" applyAlignment="1">
      <alignment horizontal="center" vertical="center"/>
    </xf>
    <xf numFmtId="0" fontId="73" fillId="0" borderId="58" xfId="0" applyFont="1" applyBorder="1" applyAlignment="1">
      <alignment horizontal="center" vertical="center"/>
    </xf>
    <xf numFmtId="206" fontId="73" fillId="0" borderId="101" xfId="0" applyNumberFormat="1" applyFont="1" applyBorder="1" applyAlignment="1">
      <alignment horizontal="center" vertical="center"/>
    </xf>
    <xf numFmtId="208" fontId="73" fillId="0" borderId="58" xfId="0" applyNumberFormat="1" applyFont="1" applyBorder="1" applyAlignment="1">
      <alignment horizontal="center" vertical="center"/>
    </xf>
    <xf numFmtId="199" fontId="73" fillId="0" borderId="0" xfId="0" applyNumberFormat="1" applyFont="1" applyBorder="1" applyAlignment="1">
      <alignment horizontal="center" vertical="center"/>
    </xf>
    <xf numFmtId="0" fontId="73" fillId="0" borderId="37" xfId="0" applyFont="1" applyBorder="1" applyAlignment="1">
      <alignment horizontal="center" vertical="center"/>
    </xf>
    <xf numFmtId="211" fontId="73" fillId="0" borderId="40" xfId="0" applyNumberFormat="1" applyFont="1" applyBorder="1" applyAlignment="1">
      <alignment horizontal="center" vertical="center"/>
    </xf>
    <xf numFmtId="211" fontId="73" fillId="0" borderId="0" xfId="0" applyNumberFormat="1" applyFont="1" applyBorder="1" applyAlignment="1">
      <alignment horizontal="center" vertical="center"/>
    </xf>
    <xf numFmtId="211" fontId="73" fillId="0" borderId="37" xfId="0" applyNumberFormat="1" applyFont="1" applyBorder="1" applyAlignment="1">
      <alignment horizontal="center" vertical="center"/>
    </xf>
    <xf numFmtId="0" fontId="73" fillId="0" borderId="40" xfId="0" applyFont="1" applyBorder="1" applyAlignment="1">
      <alignment horizontal="center" vertical="center"/>
    </xf>
    <xf numFmtId="0" fontId="73" fillId="0" borderId="121" xfId="0" applyFont="1" applyBorder="1" applyAlignment="1">
      <alignment horizontal="center" vertical="center"/>
    </xf>
    <xf numFmtId="206" fontId="73" fillId="0" borderId="40" xfId="0" applyNumberFormat="1" applyFont="1" applyBorder="1" applyAlignment="1">
      <alignment horizontal="center" vertical="center"/>
    </xf>
    <xf numFmtId="206" fontId="73" fillId="0" borderId="37" xfId="0" applyNumberFormat="1" applyFont="1" applyBorder="1" applyAlignment="1">
      <alignment horizontal="center" vertical="center"/>
    </xf>
    <xf numFmtId="192" fontId="73" fillId="0" borderId="0" xfId="0" applyNumberFormat="1" applyFont="1" applyBorder="1" applyAlignment="1">
      <alignment horizontal="center" vertical="center"/>
    </xf>
    <xf numFmtId="2" fontId="73" fillId="0" borderId="58" xfId="0" applyNumberFormat="1" applyFont="1" applyBorder="1" applyAlignment="1">
      <alignment horizontal="center" vertical="center"/>
    </xf>
    <xf numFmtId="0" fontId="73" fillId="0" borderId="58" xfId="0" applyNumberFormat="1" applyFont="1" applyBorder="1" applyAlignment="1">
      <alignment horizontal="center" vertical="center"/>
    </xf>
    <xf numFmtId="2" fontId="73" fillId="0" borderId="121" xfId="0" applyNumberFormat="1" applyFont="1" applyBorder="1" applyAlignment="1">
      <alignment horizontal="center" vertical="center"/>
    </xf>
    <xf numFmtId="188" fontId="73" fillId="0" borderId="58" xfId="0" applyNumberFormat="1" applyFont="1" applyBorder="1" applyAlignment="1">
      <alignment horizontal="center" vertical="center"/>
    </xf>
    <xf numFmtId="215" fontId="73" fillId="0" borderId="0" xfId="0" applyNumberFormat="1" applyFont="1" applyBorder="1" applyAlignment="1">
      <alignment horizontal="left" vertical="center"/>
    </xf>
    <xf numFmtId="0" fontId="73" fillId="0" borderId="0" xfId="0" applyFont="1" applyBorder="1" applyAlignment="1">
      <alignment horizontal="right" vertical="center"/>
    </xf>
    <xf numFmtId="216" fontId="73" fillId="0" borderId="58" xfId="84" applyNumberFormat="1" applyFont="1" applyBorder="1" applyAlignment="1">
      <alignment horizontal="center" vertical="center"/>
    </xf>
    <xf numFmtId="217" fontId="73" fillId="0" borderId="0" xfId="0" applyNumberFormat="1" applyFont="1" applyBorder="1" applyAlignment="1">
      <alignment horizontal="center" vertical="center"/>
    </xf>
    <xf numFmtId="218" fontId="73" fillId="0" borderId="58" xfId="84" applyNumberFormat="1" applyFont="1" applyBorder="1" applyAlignment="1">
      <alignment horizontal="center" vertical="center"/>
    </xf>
    <xf numFmtId="219" fontId="73" fillId="0" borderId="0" xfId="0" applyNumberFormat="1" applyFont="1" applyBorder="1" applyAlignment="1">
      <alignment horizontal="left" vertical="center"/>
    </xf>
    <xf numFmtId="220" fontId="73" fillId="0" borderId="0" xfId="0" applyNumberFormat="1" applyFont="1" applyBorder="1" applyAlignment="1">
      <alignment horizontal="center" vertical="center"/>
    </xf>
    <xf numFmtId="218" fontId="73" fillId="0" borderId="0" xfId="84" applyNumberFormat="1" applyFont="1" applyBorder="1" applyAlignment="1">
      <alignment horizontal="left" vertical="center"/>
    </xf>
    <xf numFmtId="222" fontId="73" fillId="0" borderId="0" xfId="84" applyNumberFormat="1" applyFont="1" applyBorder="1" applyAlignment="1">
      <alignment horizontal="left" vertical="center"/>
    </xf>
    <xf numFmtId="0" fontId="57" fillId="28" borderId="78" xfId="0" applyNumberFormat="1" applyFont="1" applyFill="1" applyBorder="1" applyAlignment="1">
      <alignment horizontal="center" vertical="center" shrinkToFit="1"/>
    </xf>
    <xf numFmtId="0" fontId="73" fillId="0" borderId="78" xfId="0" applyNumberFormat="1" applyFont="1" applyBorder="1" applyAlignment="1">
      <alignment horizontal="center" vertical="center" shrinkToFit="1"/>
    </xf>
    <xf numFmtId="0" fontId="87" fillId="0" borderId="101" xfId="0" applyFont="1" applyBorder="1" applyAlignment="1">
      <alignment horizontal="center" vertical="center" wrapText="1"/>
    </xf>
    <xf numFmtId="187" fontId="73" fillId="0" borderId="58" xfId="0" applyNumberFormat="1" applyFont="1" applyBorder="1" applyAlignment="1">
      <alignment horizontal="center" vertical="center"/>
    </xf>
    <xf numFmtId="207" fontId="73" fillId="0" borderId="58" xfId="0" applyNumberFormat="1" applyFont="1" applyBorder="1" applyAlignment="1">
      <alignment horizontal="center"/>
    </xf>
    <xf numFmtId="189" fontId="73" fillId="0" borderId="121" xfId="0" applyNumberFormat="1" applyFont="1" applyBorder="1" applyAlignment="1">
      <alignment horizontal="center" vertical="center"/>
    </xf>
    <xf numFmtId="1" fontId="73" fillId="0" borderId="121" xfId="0" applyNumberFormat="1" applyFont="1" applyBorder="1" applyAlignment="1">
      <alignment horizontal="center" vertical="center"/>
    </xf>
    <xf numFmtId="1" fontId="73" fillId="0" borderId="0" xfId="0" applyNumberFormat="1" applyFont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/>
    </xf>
    <xf numFmtId="0" fontId="11" fillId="29" borderId="74" xfId="0" applyNumberFormat="1" applyFont="1" applyFill="1" applyBorder="1" applyAlignment="1">
      <alignment horizontal="center" vertical="center"/>
    </xf>
    <xf numFmtId="0" fontId="11" fillId="29" borderId="51" xfId="0" applyNumberFormat="1" applyFont="1" applyFill="1" applyBorder="1" applyAlignment="1">
      <alignment horizontal="center" vertical="center"/>
    </xf>
    <xf numFmtId="0" fontId="11" fillId="29" borderId="60" xfId="0" applyNumberFormat="1" applyFont="1" applyFill="1" applyBorder="1" applyAlignment="1">
      <alignment horizontal="center" vertical="center"/>
    </xf>
    <xf numFmtId="0" fontId="11" fillId="29" borderId="89" xfId="0" applyNumberFormat="1" applyFont="1" applyFill="1" applyBorder="1" applyAlignment="1">
      <alignment horizontal="center" vertical="center" wrapText="1"/>
    </xf>
    <xf numFmtId="0" fontId="11" fillId="29" borderId="74" xfId="0" applyNumberFormat="1" applyFont="1" applyFill="1" applyBorder="1" applyAlignment="1">
      <alignment horizontal="center" vertical="center" wrapText="1"/>
    </xf>
    <xf numFmtId="0" fontId="11" fillId="29" borderId="92" xfId="0" applyNumberFormat="1" applyFont="1" applyFill="1" applyBorder="1" applyAlignment="1">
      <alignment horizontal="center" vertical="center" wrapText="1"/>
    </xf>
    <xf numFmtId="0" fontId="11" fillId="29" borderId="90" xfId="0" applyNumberFormat="1" applyFont="1" applyFill="1" applyBorder="1" applyAlignment="1">
      <alignment horizontal="center" vertical="center" wrapText="1"/>
    </xf>
    <xf numFmtId="0" fontId="11" fillId="29" borderId="91" xfId="0" applyNumberFormat="1" applyFont="1" applyFill="1" applyBorder="1" applyAlignment="1">
      <alignment horizontal="center" vertical="center" wrapText="1"/>
    </xf>
    <xf numFmtId="0" fontId="90" fillId="29" borderId="89" xfId="0" applyNumberFormat="1" applyFont="1" applyFill="1" applyBorder="1" applyAlignment="1">
      <alignment horizontal="center" vertical="center" wrapText="1"/>
    </xf>
    <xf numFmtId="0" fontId="90" fillId="29" borderId="74" xfId="0" applyNumberFormat="1" applyFont="1" applyFill="1" applyBorder="1" applyAlignment="1">
      <alignment horizontal="center" vertical="center" wrapText="1"/>
    </xf>
    <xf numFmtId="0" fontId="9" fillId="29" borderId="89" xfId="0" applyNumberFormat="1" applyFont="1" applyFill="1" applyBorder="1" applyAlignment="1">
      <alignment horizontal="center" vertical="center" wrapText="1"/>
    </xf>
    <xf numFmtId="0" fontId="9" fillId="29" borderId="74" xfId="0" applyNumberFormat="1" applyFont="1" applyFill="1" applyBorder="1" applyAlignment="1">
      <alignment horizontal="center" vertical="center" wrapText="1"/>
    </xf>
    <xf numFmtId="0" fontId="65" fillId="0" borderId="84" xfId="0" applyNumberFormat="1" applyFont="1" applyFill="1" applyBorder="1" applyAlignment="1">
      <alignment horizontal="center" vertical="center"/>
    </xf>
    <xf numFmtId="0" fontId="65" fillId="0" borderId="79" xfId="0" applyNumberFormat="1" applyFont="1" applyFill="1" applyBorder="1" applyAlignment="1">
      <alignment horizontal="center" vertical="center"/>
    </xf>
    <xf numFmtId="0" fontId="65" fillId="0" borderId="81" xfId="0" applyNumberFormat="1" applyFont="1" applyFill="1" applyBorder="1" applyAlignment="1">
      <alignment horizontal="center" vertical="center"/>
    </xf>
    <xf numFmtId="0" fontId="65" fillId="0" borderId="87" xfId="0" applyNumberFormat="1" applyFont="1" applyFill="1" applyBorder="1" applyAlignment="1">
      <alignment horizontal="center" vertical="center"/>
    </xf>
    <xf numFmtId="0" fontId="65" fillId="0" borderId="83" xfId="0" applyNumberFormat="1" applyFont="1" applyFill="1" applyBorder="1" applyAlignment="1">
      <alignment horizontal="center" vertical="center"/>
    </xf>
    <xf numFmtId="0" fontId="11" fillId="29" borderId="50" xfId="0" applyNumberFormat="1" applyFont="1" applyFill="1" applyBorder="1" applyAlignment="1">
      <alignment horizontal="center" vertical="center" wrapText="1"/>
    </xf>
    <xf numFmtId="0" fontId="11" fillId="29" borderId="87" xfId="0" applyNumberFormat="1" applyFont="1" applyFill="1" applyBorder="1" applyAlignment="1">
      <alignment horizontal="center" vertical="center" wrapText="1"/>
    </xf>
    <xf numFmtId="0" fontId="11" fillId="29" borderId="79" xfId="0" applyNumberFormat="1" applyFont="1" applyFill="1" applyBorder="1" applyAlignment="1">
      <alignment horizontal="center" vertical="center" wrapText="1"/>
    </xf>
    <xf numFmtId="0" fontId="11" fillId="29" borderId="81" xfId="0" applyNumberFormat="1" applyFont="1" applyFill="1" applyBorder="1" applyAlignment="1">
      <alignment horizontal="center" vertical="center" wrapText="1"/>
    </xf>
    <xf numFmtId="0" fontId="11" fillId="29" borderId="88" xfId="0" applyNumberFormat="1" applyFont="1" applyFill="1" applyBorder="1" applyAlignment="1">
      <alignment horizontal="center" vertical="center" wrapText="1"/>
    </xf>
    <xf numFmtId="0" fontId="11" fillId="29" borderId="80" xfId="0" applyNumberFormat="1" applyFont="1" applyFill="1" applyBorder="1" applyAlignment="1">
      <alignment horizontal="center" vertical="center" wrapText="1"/>
    </xf>
    <xf numFmtId="0" fontId="11" fillId="29" borderId="82" xfId="0" applyNumberFormat="1" applyFont="1" applyFill="1" applyBorder="1" applyAlignment="1">
      <alignment horizontal="center" vertical="center" wrapText="1"/>
    </xf>
    <xf numFmtId="204" fontId="14" fillId="0" borderId="27" xfId="155" applyNumberFormat="1" applyFont="1" applyBorder="1" applyAlignment="1">
      <alignment horizontal="center" vertical="center"/>
    </xf>
    <xf numFmtId="204" fontId="14" fillId="0" borderId="17" xfId="155" applyNumberFormat="1" applyFont="1" applyBorder="1" applyAlignment="1">
      <alignment horizontal="center" vertical="center"/>
    </xf>
    <xf numFmtId="204" fontId="14" fillId="0" borderId="13" xfId="155" applyNumberFormat="1" applyFont="1" applyBorder="1" applyAlignment="1">
      <alignment horizontal="center" vertical="center"/>
    </xf>
    <xf numFmtId="197" fontId="5" fillId="0" borderId="89" xfId="0" applyNumberFormat="1" applyFont="1" applyFill="1" applyBorder="1" applyAlignment="1">
      <alignment horizontal="center" vertical="center"/>
    </xf>
    <xf numFmtId="197" fontId="5" fillId="0" borderId="50" xfId="0" applyNumberFormat="1" applyFont="1" applyFill="1" applyBorder="1" applyAlignment="1">
      <alignment horizontal="center" vertical="center"/>
    </xf>
    <xf numFmtId="197" fontId="5" fillId="0" borderId="74" xfId="0" applyNumberFormat="1" applyFont="1" applyFill="1" applyBorder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/>
    </xf>
    <xf numFmtId="0" fontId="14" fillId="0" borderId="16" xfId="0" applyNumberFormat="1" applyFont="1" applyBorder="1" applyAlignment="1">
      <alignment horizontal="center" vertical="center"/>
    </xf>
    <xf numFmtId="41" fontId="14" fillId="0" borderId="27" xfId="155" applyFont="1" applyBorder="1" applyAlignment="1">
      <alignment horizontal="center" vertical="center" wrapText="1"/>
    </xf>
    <xf numFmtId="41" fontId="14" fillId="0" borderId="17" xfId="155" applyFont="1" applyBorder="1" applyAlignment="1">
      <alignment horizontal="center" vertical="center" wrapText="1"/>
    </xf>
    <xf numFmtId="41" fontId="14" fillId="0" borderId="13" xfId="155" applyFont="1" applyBorder="1" applyAlignment="1">
      <alignment horizontal="center" vertical="center" wrapText="1"/>
    </xf>
  </cellXfs>
  <cellStyles count="21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5"/>
    <cellStyle name="20% - 강조색2" xfId="10" builtinId="34" customBuiltin="1"/>
    <cellStyle name="20% - 강조색2 2" xfId="86"/>
    <cellStyle name="20% - 강조색3" xfId="11" builtinId="38" customBuiltin="1"/>
    <cellStyle name="20% - 강조색3 2" xfId="87"/>
    <cellStyle name="20% - 강조색4" xfId="12" builtinId="42" customBuiltin="1"/>
    <cellStyle name="20% - 강조색4 2" xfId="88"/>
    <cellStyle name="20% - 강조색5" xfId="13" builtinId="46" customBuiltin="1"/>
    <cellStyle name="20% - 강조색5 2" xfId="89"/>
    <cellStyle name="20% - 강조색6" xfId="14" builtinId="50" customBuiltin="1"/>
    <cellStyle name="20% - 강조색6 2" xfId="90"/>
    <cellStyle name="40% - 강조색1" xfId="15" builtinId="31" customBuiltin="1"/>
    <cellStyle name="40% - 강조색1 2" xfId="91"/>
    <cellStyle name="40% - 강조색2" xfId="16" builtinId="35" customBuiltin="1"/>
    <cellStyle name="40% - 강조색2 2" xfId="92"/>
    <cellStyle name="40% - 강조색3" xfId="17" builtinId="39" customBuiltin="1"/>
    <cellStyle name="40% - 강조색3 2" xfId="93"/>
    <cellStyle name="40% - 강조색4" xfId="18" builtinId="43" customBuiltin="1"/>
    <cellStyle name="40% - 강조색4 2" xfId="94"/>
    <cellStyle name="40% - 강조색5" xfId="19" builtinId="47" customBuiltin="1"/>
    <cellStyle name="40% - 강조색5 2" xfId="95"/>
    <cellStyle name="40% - 강조색6" xfId="20" builtinId="51" customBuiltin="1"/>
    <cellStyle name="40% - 강조색6 2" xfId="96"/>
    <cellStyle name="60% - 강조색1" xfId="21" builtinId="32" customBuiltin="1"/>
    <cellStyle name="60% - 강조색1 2" xfId="97"/>
    <cellStyle name="60% - 강조색2" xfId="22" builtinId="36" customBuiltin="1"/>
    <cellStyle name="60% - 강조색2 2" xfId="98"/>
    <cellStyle name="60% - 강조색3" xfId="23" builtinId="40" customBuiltin="1"/>
    <cellStyle name="60% - 강조색3 2" xfId="99"/>
    <cellStyle name="60% - 강조색4" xfId="24" builtinId="44" customBuiltin="1"/>
    <cellStyle name="60% - 강조색4 2" xfId="100"/>
    <cellStyle name="60% - 강조색5" xfId="25" builtinId="48" customBuiltin="1"/>
    <cellStyle name="60% - 강조색5 2" xfId="101"/>
    <cellStyle name="60% - 강조색6" xfId="26" builtinId="52" customBuiltin="1"/>
    <cellStyle name="60% - 강조색6 2" xfId="102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2"/>
    <cellStyle name="Input [yellow] 2 2" xfId="143"/>
    <cellStyle name="Input [yellow] 2 3" xfId="167"/>
    <cellStyle name="Input [yellow] 2 4" xfId="183"/>
    <cellStyle name="Input [yellow] 2 5" xfId="193"/>
    <cellStyle name="Input [yellow] 3" xfId="137"/>
    <cellStyle name="Input [yellow] 3 2" xfId="185"/>
    <cellStyle name="Input [yellow] 4" xfId="158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3"/>
    <cellStyle name="강조색2" xfId="42" builtinId="33" customBuiltin="1"/>
    <cellStyle name="강조색2 2" xfId="104"/>
    <cellStyle name="강조색3" xfId="43" builtinId="37" customBuiltin="1"/>
    <cellStyle name="강조색3 2" xfId="105"/>
    <cellStyle name="강조색4" xfId="44" builtinId="41" customBuiltin="1"/>
    <cellStyle name="강조색4 2" xfId="106"/>
    <cellStyle name="강조색5" xfId="45" builtinId="45" customBuiltin="1"/>
    <cellStyle name="강조색5 2" xfId="107"/>
    <cellStyle name="강조색6" xfId="46" builtinId="49" customBuiltin="1"/>
    <cellStyle name="강조색6 2" xfId="108"/>
    <cellStyle name="경고문" xfId="47" builtinId="11" customBuiltin="1"/>
    <cellStyle name="경고문 2" xfId="109"/>
    <cellStyle name="계산" xfId="48" builtinId="22" customBuiltin="1"/>
    <cellStyle name="계산 2" xfId="110"/>
    <cellStyle name="계산 2 2" xfId="145"/>
    <cellStyle name="계산 2 2 2" xfId="207"/>
    <cellStyle name="계산 2 3" xfId="169"/>
    <cellStyle name="계산 2 4" xfId="160"/>
    <cellStyle name="계산 2 5" xfId="194"/>
    <cellStyle name="계산 3" xfId="111"/>
    <cellStyle name="계산 3 2" xfId="146"/>
    <cellStyle name="계산 3 2 2" xfId="213"/>
    <cellStyle name="계산 3 3" xfId="170"/>
    <cellStyle name="계산 3 4" xfId="181"/>
    <cellStyle name="계산 3 5" xfId="186"/>
    <cellStyle name="계산 4" xfId="138"/>
    <cellStyle name="계산 4 2" xfId="201"/>
    <cellStyle name="계산 5" xfId="159"/>
    <cellStyle name="나쁨" xfId="49" builtinId="27" customBuiltin="1"/>
    <cellStyle name="나쁨 2" xfId="112"/>
    <cellStyle name="뒤에 오는 하이퍼링크_불확도(OPM)" xfId="50"/>
    <cellStyle name="메모" xfId="51" builtinId="10" customBuiltin="1"/>
    <cellStyle name="메모 2" xfId="83"/>
    <cellStyle name="메모 2 2" xfId="144"/>
    <cellStyle name="메모 2 2 2" xfId="208"/>
    <cellStyle name="메모 2 3" xfId="168"/>
    <cellStyle name="메모 2 4" xfId="195"/>
    <cellStyle name="메모 3" xfId="113"/>
    <cellStyle name="메모 3 2" xfId="171"/>
    <cellStyle name="메모 3 2 2" xfId="214"/>
    <cellStyle name="메모 3 3" xfId="187"/>
    <cellStyle name="메모 4" xfId="139"/>
    <cellStyle name="메모 4 2" xfId="202"/>
    <cellStyle name="메모 5" xfId="161"/>
    <cellStyle name="백분율" xfId="84" builtinId="5"/>
    <cellStyle name="백분율 2" xfId="134"/>
    <cellStyle name="보통" xfId="52" builtinId="28" customBuiltin="1"/>
    <cellStyle name="보통 2" xfId="114"/>
    <cellStyle name="뷭?_BOOKSHIP" xfId="53"/>
    <cellStyle name="설명 텍스트" xfId="54" builtinId="53" customBuiltin="1"/>
    <cellStyle name="설명 텍스트 2" xfId="115"/>
    <cellStyle name="셀 확인" xfId="55" builtinId="23" customBuiltin="1"/>
    <cellStyle name="셀 확인 2" xfId="116"/>
    <cellStyle name="쉼표 [0]" xfId="155" builtinId="6"/>
    <cellStyle name="쉼표 [0] 2" xfId="154"/>
    <cellStyle name="쉼표 [0] 2 2" xfId="184"/>
    <cellStyle name="쉼표 [0] 2 3" xfId="212"/>
    <cellStyle name="쉼표 [0] 3" xfId="182"/>
    <cellStyle name="쉼표 [0] 3 2" xfId="206"/>
    <cellStyle name="쉼표 [0] 4" xfId="200"/>
    <cellStyle name="스타일 1" xfId="56"/>
    <cellStyle name="연결된 셀" xfId="57" builtinId="24" customBuiltin="1"/>
    <cellStyle name="연결된 셀 2" xfId="117"/>
    <cellStyle name="요약" xfId="58" builtinId="25" customBuiltin="1"/>
    <cellStyle name="요약 2" xfId="118"/>
    <cellStyle name="요약 2 2" xfId="147"/>
    <cellStyle name="요약 2 2 2" xfId="209"/>
    <cellStyle name="요약 2 3" xfId="174"/>
    <cellStyle name="요약 2 4" xfId="172"/>
    <cellStyle name="요약 2 5" xfId="196"/>
    <cellStyle name="요약 3" xfId="119"/>
    <cellStyle name="요약 3 2" xfId="148"/>
    <cellStyle name="요약 3 2 2" xfId="215"/>
    <cellStyle name="요약 3 3" xfId="175"/>
    <cellStyle name="요약 3 4" xfId="156"/>
    <cellStyle name="요약 3 5" xfId="188"/>
    <cellStyle name="요약 4" xfId="140"/>
    <cellStyle name="요약 4 2" xfId="203"/>
    <cellStyle name="요약 5" xfId="164"/>
    <cellStyle name="입력" xfId="59" builtinId="20" customBuiltin="1"/>
    <cellStyle name="입력 2" xfId="120"/>
    <cellStyle name="입력 2 2" xfId="149"/>
    <cellStyle name="입력 2 2 2" xfId="210"/>
    <cellStyle name="입력 2 3" xfId="176"/>
    <cellStyle name="입력 2 4" xfId="162"/>
    <cellStyle name="입력 2 5" xfId="197"/>
    <cellStyle name="입력 3" xfId="121"/>
    <cellStyle name="입력 3 2" xfId="150"/>
    <cellStyle name="입력 3 2 2" xfId="216"/>
    <cellStyle name="입력 3 3" xfId="177"/>
    <cellStyle name="입력 3 4" xfId="157"/>
    <cellStyle name="입력 3 5" xfId="189"/>
    <cellStyle name="입력 4" xfId="141"/>
    <cellStyle name="입력 4 2" xfId="204"/>
    <cellStyle name="입력 5" xfId="165"/>
    <cellStyle name="제목" xfId="60" builtinId="15" customBuiltin="1"/>
    <cellStyle name="제목 1" xfId="61" builtinId="16" customBuiltin="1"/>
    <cellStyle name="제목 1 2" xfId="122"/>
    <cellStyle name="제목 2" xfId="62" builtinId="17" customBuiltin="1"/>
    <cellStyle name="제목 2 2" xfId="123"/>
    <cellStyle name="제목 3" xfId="63" builtinId="18" customBuiltin="1"/>
    <cellStyle name="제목 3 2" xfId="124"/>
    <cellStyle name="제목 4" xfId="64" builtinId="19" customBuiltin="1"/>
    <cellStyle name="제목 4 2" xfId="125"/>
    <cellStyle name="제목 5" xfId="126"/>
    <cellStyle name="좋음" xfId="65" builtinId="26" customBuiltin="1"/>
    <cellStyle name="좋음 2" xfId="127"/>
    <cellStyle name="출력" xfId="66" builtinId="21" customBuiltin="1"/>
    <cellStyle name="출력 2" xfId="128"/>
    <cellStyle name="출력 2 2" xfId="151"/>
    <cellStyle name="출력 2 2 2" xfId="211"/>
    <cellStyle name="출력 2 3" xfId="178"/>
    <cellStyle name="출력 2 4" xfId="173"/>
    <cellStyle name="출력 2 5" xfId="198"/>
    <cellStyle name="출력 3" xfId="129"/>
    <cellStyle name="출력 3 2" xfId="152"/>
    <cellStyle name="출력 3 2 2" xfId="217"/>
    <cellStyle name="출력 3 3" xfId="179"/>
    <cellStyle name="출력 3 4" xfId="163"/>
    <cellStyle name="출력 3 5" xfId="190"/>
    <cellStyle name="출력 4" xfId="142"/>
    <cellStyle name="출력 4 2" xfId="205"/>
    <cellStyle name="출력 5" xfId="166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2 2" xfId="130"/>
    <cellStyle name="표준 2 2 2 2" xfId="192"/>
    <cellStyle name="표준 2 3" xfId="135"/>
    <cellStyle name="표준 2 3 2" xfId="136"/>
    <cellStyle name="표준 3" xfId="71"/>
    <cellStyle name="표준 3 2" xfId="72"/>
    <cellStyle name="표준 3 3" xfId="73"/>
    <cellStyle name="표준 3 4" xfId="131"/>
    <cellStyle name="표준 4" xfId="74"/>
    <cellStyle name="표준 5" xfId="75"/>
    <cellStyle name="표준 6" xfId="76"/>
    <cellStyle name="표준 7" xfId="77"/>
    <cellStyle name="표준 8" xfId="132"/>
    <cellStyle name="표준 8 2" xfId="153"/>
    <cellStyle name="표준 8 3" xfId="180"/>
    <cellStyle name="표준 8 4" xfId="199"/>
    <cellStyle name="표준_AGLIENT 34401A(12.22)" xfId="78"/>
    <cellStyle name="표준_ESS-2000" xfId="79"/>
    <cellStyle name="표준_Sheet1" xfId="81"/>
    <cellStyle name="표준_교정결과" xfId="191"/>
    <cellStyle name="표준_영문Reg004-X" xfId="133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50</xdr:row>
      <xdr:rowOff>9525</xdr:rowOff>
    </xdr:from>
    <xdr:to>
      <xdr:col>7</xdr:col>
      <xdr:colOff>267929</xdr:colOff>
      <xdr:row>50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0</xdr:row>
          <xdr:rowOff>0</xdr:rowOff>
        </xdr:from>
        <xdr:to>
          <xdr:col>20</xdr:col>
          <xdr:colOff>38100</xdr:colOff>
          <xdr:row>0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66675</xdr:colOff>
      <xdr:row>97</xdr:row>
      <xdr:rowOff>0</xdr:rowOff>
    </xdr:from>
    <xdr:to>
      <xdr:col>25</xdr:col>
      <xdr:colOff>95250</xdr:colOff>
      <xdr:row>97</xdr:row>
      <xdr:rowOff>0</xdr:rowOff>
    </xdr:to>
    <xdr:cxnSp macro="">
      <xdr:nvCxnSpPr>
        <xdr:cNvPr id="30" name="직선 연결선 29"/>
        <xdr:cNvCxnSpPr/>
      </xdr:nvCxnSpPr>
      <xdr:spPr>
        <a:xfrm>
          <a:off x="3419475" y="20288250"/>
          <a:ext cx="485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148</xdr:row>
          <xdr:rowOff>209550</xdr:rowOff>
        </xdr:from>
        <xdr:to>
          <xdr:col>34</xdr:col>
          <xdr:colOff>114300</xdr:colOff>
          <xdr:row>150</xdr:row>
          <xdr:rowOff>9525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190500</xdr:rowOff>
        </xdr:from>
        <xdr:to>
          <xdr:col>26</xdr:col>
          <xdr:colOff>38100</xdr:colOff>
          <xdr:row>86</xdr:row>
          <xdr:rowOff>38100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85725</xdr:colOff>
          <xdr:row>85</xdr:row>
          <xdr:rowOff>0</xdr:rowOff>
        </xdr:from>
        <xdr:to>
          <xdr:col>30</xdr:col>
          <xdr:colOff>19050</xdr:colOff>
          <xdr:row>86</xdr:row>
          <xdr:rowOff>9525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87</xdr:row>
          <xdr:rowOff>0</xdr:rowOff>
        </xdr:from>
        <xdr:to>
          <xdr:col>16</xdr:col>
          <xdr:colOff>19050</xdr:colOff>
          <xdr:row>88</xdr:row>
          <xdr:rowOff>9525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89</xdr:row>
          <xdr:rowOff>28575</xdr:rowOff>
        </xdr:from>
        <xdr:to>
          <xdr:col>14</xdr:col>
          <xdr:colOff>0</xdr:colOff>
          <xdr:row>91</xdr:row>
          <xdr:rowOff>9525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95</xdr:row>
          <xdr:rowOff>209550</xdr:rowOff>
        </xdr:from>
        <xdr:to>
          <xdr:col>17</xdr:col>
          <xdr:colOff>38100</xdr:colOff>
          <xdr:row>98</xdr:row>
          <xdr:rowOff>28575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97</xdr:row>
          <xdr:rowOff>0</xdr:rowOff>
        </xdr:from>
        <xdr:to>
          <xdr:col>20</xdr:col>
          <xdr:colOff>38100</xdr:colOff>
          <xdr:row>97</xdr:row>
          <xdr:rowOff>219075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99</xdr:row>
          <xdr:rowOff>28575</xdr:rowOff>
        </xdr:from>
        <xdr:to>
          <xdr:col>13</xdr:col>
          <xdr:colOff>133350</xdr:colOff>
          <xdr:row>101</xdr:row>
          <xdr:rowOff>0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118</xdr:row>
          <xdr:rowOff>28575</xdr:rowOff>
        </xdr:from>
        <xdr:to>
          <xdr:col>13</xdr:col>
          <xdr:colOff>0</xdr:colOff>
          <xdr:row>119</xdr:row>
          <xdr:rowOff>190500</xdr:rowOff>
        </xdr:to>
        <xdr:sp macro="" textlink="">
          <xdr:nvSpPr>
            <xdr:cNvPr id="2146" name="Object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121</xdr:row>
          <xdr:rowOff>28575</xdr:rowOff>
        </xdr:from>
        <xdr:to>
          <xdr:col>12</xdr:col>
          <xdr:colOff>142875</xdr:colOff>
          <xdr:row>123</xdr:row>
          <xdr:rowOff>0</xdr:rowOff>
        </xdr:to>
        <xdr:sp macro="" textlink="">
          <xdr:nvSpPr>
            <xdr:cNvPr id="2147" name="Object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105</xdr:row>
          <xdr:rowOff>209550</xdr:rowOff>
        </xdr:from>
        <xdr:to>
          <xdr:col>22</xdr:col>
          <xdr:colOff>38100</xdr:colOff>
          <xdr:row>108</xdr:row>
          <xdr:rowOff>28575</xdr:rowOff>
        </xdr:to>
        <xdr:sp macro="" textlink="">
          <xdr:nvSpPr>
            <xdr:cNvPr id="2148" name="Object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109</xdr:row>
          <xdr:rowOff>28575</xdr:rowOff>
        </xdr:from>
        <xdr:to>
          <xdr:col>14</xdr:col>
          <xdr:colOff>0</xdr:colOff>
          <xdr:row>111</xdr:row>
          <xdr:rowOff>0</xdr:rowOff>
        </xdr:to>
        <xdr:sp macro="" textlink="">
          <xdr:nvSpPr>
            <xdr:cNvPr id="2149" name="Object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107</xdr:row>
          <xdr:rowOff>0</xdr:rowOff>
        </xdr:from>
        <xdr:to>
          <xdr:col>25</xdr:col>
          <xdr:colOff>38100</xdr:colOff>
          <xdr:row>107</xdr:row>
          <xdr:rowOff>219075</xdr:rowOff>
        </xdr:to>
        <xdr:sp macro="" textlink="">
          <xdr:nvSpPr>
            <xdr:cNvPr id="2150" name="Object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153</xdr:row>
          <xdr:rowOff>19050</xdr:rowOff>
        </xdr:from>
        <xdr:to>
          <xdr:col>10</xdr:col>
          <xdr:colOff>0</xdr:colOff>
          <xdr:row>155</xdr:row>
          <xdr:rowOff>200025</xdr:rowOff>
        </xdr:to>
        <xdr:sp macro="" textlink="">
          <xdr:nvSpPr>
            <xdr:cNvPr id="2151" name="Object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152</xdr:row>
          <xdr:rowOff>219075</xdr:rowOff>
        </xdr:from>
        <xdr:to>
          <xdr:col>24</xdr:col>
          <xdr:colOff>104775</xdr:colOff>
          <xdr:row>153</xdr:row>
          <xdr:rowOff>209550</xdr:rowOff>
        </xdr:to>
        <xdr:sp macro="" textlink="">
          <xdr:nvSpPr>
            <xdr:cNvPr id="2152" name="Object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147</xdr:row>
          <xdr:rowOff>190500</xdr:rowOff>
        </xdr:from>
        <xdr:to>
          <xdr:col>13</xdr:col>
          <xdr:colOff>28575</xdr:colOff>
          <xdr:row>149</xdr:row>
          <xdr:rowOff>28575</xdr:rowOff>
        </xdr:to>
        <xdr:sp macro="" textlink="">
          <xdr:nvSpPr>
            <xdr:cNvPr id="2153" name="Object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154</xdr:row>
          <xdr:rowOff>19050</xdr:rowOff>
        </xdr:from>
        <xdr:to>
          <xdr:col>15</xdr:col>
          <xdr:colOff>9525</xdr:colOff>
          <xdr:row>155</xdr:row>
          <xdr:rowOff>9525</xdr:rowOff>
        </xdr:to>
        <xdr:sp macro="" textlink="">
          <xdr:nvSpPr>
            <xdr:cNvPr id="2154" name="Object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154</xdr:row>
          <xdr:rowOff>19050</xdr:rowOff>
        </xdr:from>
        <xdr:to>
          <xdr:col>21</xdr:col>
          <xdr:colOff>9525</xdr:colOff>
          <xdr:row>155</xdr:row>
          <xdr:rowOff>9525</xdr:rowOff>
        </xdr:to>
        <xdr:sp macro="" textlink="">
          <xdr:nvSpPr>
            <xdr:cNvPr id="2155" name="Object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154</xdr:row>
          <xdr:rowOff>19050</xdr:rowOff>
        </xdr:from>
        <xdr:to>
          <xdr:col>27</xdr:col>
          <xdr:colOff>9525</xdr:colOff>
          <xdr:row>155</xdr:row>
          <xdr:rowOff>9525</xdr:rowOff>
        </xdr:to>
        <xdr:sp macro="" textlink="">
          <xdr:nvSpPr>
            <xdr:cNvPr id="2156" name="Object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154</xdr:row>
          <xdr:rowOff>19050</xdr:rowOff>
        </xdr:from>
        <xdr:to>
          <xdr:col>34</xdr:col>
          <xdr:colOff>0</xdr:colOff>
          <xdr:row>155</xdr:row>
          <xdr:rowOff>9525</xdr:rowOff>
        </xdr:to>
        <xdr:sp macro="" textlink="">
          <xdr:nvSpPr>
            <xdr:cNvPr id="2157" name="Object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22</xdr:col>
      <xdr:colOff>66675</xdr:colOff>
      <xdr:row>276</xdr:row>
      <xdr:rowOff>0</xdr:rowOff>
    </xdr:from>
    <xdr:to>
      <xdr:col>25</xdr:col>
      <xdr:colOff>95250</xdr:colOff>
      <xdr:row>276</xdr:row>
      <xdr:rowOff>0</xdr:rowOff>
    </xdr:to>
    <xdr:cxnSp macro="">
      <xdr:nvCxnSpPr>
        <xdr:cNvPr id="26" name="직선 연결선 25"/>
        <xdr:cNvCxnSpPr/>
      </xdr:nvCxnSpPr>
      <xdr:spPr>
        <a:xfrm>
          <a:off x="3419475" y="20059650"/>
          <a:ext cx="4857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327</xdr:row>
          <xdr:rowOff>209550</xdr:rowOff>
        </xdr:from>
        <xdr:to>
          <xdr:col>34</xdr:col>
          <xdr:colOff>114300</xdr:colOff>
          <xdr:row>328</xdr:row>
          <xdr:rowOff>228600</xdr:rowOff>
        </xdr:to>
        <xdr:sp macro="" textlink="">
          <xdr:nvSpPr>
            <xdr:cNvPr id="2158" name="Object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262</xdr:row>
          <xdr:rowOff>190500</xdr:rowOff>
        </xdr:from>
        <xdr:to>
          <xdr:col>26</xdr:col>
          <xdr:colOff>38100</xdr:colOff>
          <xdr:row>265</xdr:row>
          <xdr:rowOff>9525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85725</xdr:colOff>
          <xdr:row>264</xdr:row>
          <xdr:rowOff>0</xdr:rowOff>
        </xdr:from>
        <xdr:to>
          <xdr:col>30</xdr:col>
          <xdr:colOff>19050</xdr:colOff>
          <xdr:row>265</xdr:row>
          <xdr:rowOff>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266</xdr:row>
          <xdr:rowOff>0</xdr:rowOff>
        </xdr:from>
        <xdr:to>
          <xdr:col>16</xdr:col>
          <xdr:colOff>19050</xdr:colOff>
          <xdr:row>267</xdr:row>
          <xdr:rowOff>0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268</xdr:row>
          <xdr:rowOff>28575</xdr:rowOff>
        </xdr:from>
        <xdr:to>
          <xdr:col>14</xdr:col>
          <xdr:colOff>0</xdr:colOff>
          <xdr:row>269</xdr:row>
          <xdr:rowOff>228600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274</xdr:row>
          <xdr:rowOff>209550</xdr:rowOff>
        </xdr:from>
        <xdr:to>
          <xdr:col>17</xdr:col>
          <xdr:colOff>38100</xdr:colOff>
          <xdr:row>277</xdr:row>
          <xdr:rowOff>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276</xdr:row>
          <xdr:rowOff>0</xdr:rowOff>
        </xdr:from>
        <xdr:to>
          <xdr:col>20</xdr:col>
          <xdr:colOff>38100</xdr:colOff>
          <xdr:row>276</xdr:row>
          <xdr:rowOff>219075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278</xdr:row>
          <xdr:rowOff>28575</xdr:rowOff>
        </xdr:from>
        <xdr:to>
          <xdr:col>13</xdr:col>
          <xdr:colOff>133350</xdr:colOff>
          <xdr:row>279</xdr:row>
          <xdr:rowOff>219075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297</xdr:row>
          <xdr:rowOff>28575</xdr:rowOff>
        </xdr:from>
        <xdr:to>
          <xdr:col>13</xdr:col>
          <xdr:colOff>0</xdr:colOff>
          <xdr:row>298</xdr:row>
          <xdr:rowOff>180975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300</xdr:row>
          <xdr:rowOff>28575</xdr:rowOff>
        </xdr:from>
        <xdr:to>
          <xdr:col>12</xdr:col>
          <xdr:colOff>142875</xdr:colOff>
          <xdr:row>301</xdr:row>
          <xdr:rowOff>219075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284</xdr:row>
          <xdr:rowOff>209550</xdr:rowOff>
        </xdr:from>
        <xdr:to>
          <xdr:col>22</xdr:col>
          <xdr:colOff>38100</xdr:colOff>
          <xdr:row>287</xdr:row>
          <xdr:rowOff>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288</xdr:row>
          <xdr:rowOff>28575</xdr:rowOff>
        </xdr:from>
        <xdr:to>
          <xdr:col>14</xdr:col>
          <xdr:colOff>0</xdr:colOff>
          <xdr:row>289</xdr:row>
          <xdr:rowOff>219075</xdr:rowOff>
        </xdr:to>
        <xdr:sp macro="" textlink="">
          <xdr:nvSpPr>
            <xdr:cNvPr id="2170" name="Object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286</xdr:row>
          <xdr:rowOff>0</xdr:rowOff>
        </xdr:from>
        <xdr:to>
          <xdr:col>25</xdr:col>
          <xdr:colOff>38100</xdr:colOff>
          <xdr:row>286</xdr:row>
          <xdr:rowOff>219075</xdr:rowOff>
        </xdr:to>
        <xdr:sp macro="" textlink="">
          <xdr:nvSpPr>
            <xdr:cNvPr id="2171" name="Object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332</xdr:row>
          <xdr:rowOff>19050</xdr:rowOff>
        </xdr:from>
        <xdr:to>
          <xdr:col>10</xdr:col>
          <xdr:colOff>0</xdr:colOff>
          <xdr:row>334</xdr:row>
          <xdr:rowOff>180975</xdr:rowOff>
        </xdr:to>
        <xdr:sp macro="" textlink="">
          <xdr:nvSpPr>
            <xdr:cNvPr id="2172" name="Object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331</xdr:row>
          <xdr:rowOff>219075</xdr:rowOff>
        </xdr:from>
        <xdr:to>
          <xdr:col>24</xdr:col>
          <xdr:colOff>104775</xdr:colOff>
          <xdr:row>332</xdr:row>
          <xdr:rowOff>200025</xdr:rowOff>
        </xdr:to>
        <xdr:sp macro="" textlink="">
          <xdr:nvSpPr>
            <xdr:cNvPr id="2173" name="Object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326</xdr:row>
          <xdr:rowOff>190500</xdr:rowOff>
        </xdr:from>
        <xdr:to>
          <xdr:col>13</xdr:col>
          <xdr:colOff>28575</xdr:colOff>
          <xdr:row>328</xdr:row>
          <xdr:rowOff>9525</xdr:rowOff>
        </xdr:to>
        <xdr:sp macro="" textlink="">
          <xdr:nvSpPr>
            <xdr:cNvPr id="2174" name="Object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333</xdr:row>
          <xdr:rowOff>19050</xdr:rowOff>
        </xdr:from>
        <xdr:to>
          <xdr:col>15</xdr:col>
          <xdr:colOff>9525</xdr:colOff>
          <xdr:row>334</xdr:row>
          <xdr:rowOff>0</xdr:rowOff>
        </xdr:to>
        <xdr:sp macro="" textlink="">
          <xdr:nvSpPr>
            <xdr:cNvPr id="2175" name="Object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333</xdr:row>
          <xdr:rowOff>19050</xdr:rowOff>
        </xdr:from>
        <xdr:to>
          <xdr:col>21</xdr:col>
          <xdr:colOff>9525</xdr:colOff>
          <xdr:row>334</xdr:row>
          <xdr:rowOff>0</xdr:rowOff>
        </xdr:to>
        <xdr:sp macro="" textlink="">
          <xdr:nvSpPr>
            <xdr:cNvPr id="2176" name="Object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333</xdr:row>
          <xdr:rowOff>19050</xdr:rowOff>
        </xdr:from>
        <xdr:to>
          <xdr:col>27</xdr:col>
          <xdr:colOff>9525</xdr:colOff>
          <xdr:row>334</xdr:row>
          <xdr:rowOff>0</xdr:rowOff>
        </xdr:to>
        <xdr:sp macro="" textlink="">
          <xdr:nvSpPr>
            <xdr:cNvPr id="2177" name="Object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333</xdr:row>
          <xdr:rowOff>19050</xdr:rowOff>
        </xdr:from>
        <xdr:to>
          <xdr:col>34</xdr:col>
          <xdr:colOff>0</xdr:colOff>
          <xdr:row>334</xdr:row>
          <xdr:rowOff>0</xdr:rowOff>
        </xdr:to>
        <xdr:sp macro="" textlink="">
          <xdr:nvSpPr>
            <xdr:cNvPr id="2178" name="Object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9525</xdr:colOff>
      <xdr:row>53</xdr:row>
      <xdr:rowOff>214312</xdr:rowOff>
    </xdr:from>
    <xdr:ext cx="2781980" cy="697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14325" y="12501562"/>
              <a:ext cx="2781980" cy="697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 (%)</m:t>
                    </m:r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4325" y="12501562"/>
              <a:ext cx="2781980" cy="697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𝑞_𝑖=((𝐹_𝑖 ) ̅/𝐹_𝑖 −1)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 (%)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60</xdr:row>
      <xdr:rowOff>14287</xdr:rowOff>
    </xdr:from>
    <xdr:ext cx="0" cy="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314325" y="13901737"/>
              <a:ext cx="0" cy="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ac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/>
                          <m:den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/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 (%)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314325" y="13901737"/>
              <a:ext cx="0" cy="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𝑞_𝑖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𝑖 −1)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 (%)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62</xdr:row>
      <xdr:rowOff>23813</xdr:rowOff>
    </xdr:from>
    <xdr:ext cx="1781129" cy="185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314325" y="14139863"/>
              <a:ext cx="1781129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ac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314325" y="14139863"/>
              <a:ext cx="1781129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𝑞_𝑖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/𝐹_𝑖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=𝑤_𝑐𝑖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63</xdr:row>
      <xdr:rowOff>42862</xdr:rowOff>
    </xdr:from>
    <xdr:ext cx="212269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314325" y="14625637"/>
              <a:ext cx="212269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𝑟𝑒𝑝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𝑠𝑡𝑑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314325" y="14625637"/>
              <a:ext cx="212269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𝑤_𝑐𝑖=√(𝑤_(𝑟𝑒𝑝.𝑖)^2+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𝑤_(𝑟𝑒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.𝑖)^2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59</xdr:row>
      <xdr:rowOff>42862</xdr:rowOff>
    </xdr:from>
    <xdr:ext cx="1443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314325" y="13701712"/>
              <a:ext cx="1443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314325" y="13701712"/>
              <a:ext cx="1443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232</xdr:row>
      <xdr:rowOff>214312</xdr:rowOff>
    </xdr:from>
    <xdr:ext cx="2781980" cy="697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314325" y="12501562"/>
              <a:ext cx="2781980" cy="697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altLang="ko-KR" sz="20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 (%)</m:t>
                    </m:r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314325" y="12501562"/>
              <a:ext cx="2781980" cy="697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𝑞_𝑖=((𝐹_𝑖 ) ̅/𝐹_𝑖 −1)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 (%)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239</xdr:row>
      <xdr:rowOff>14287</xdr:rowOff>
    </xdr:from>
    <xdr:ext cx="0" cy="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314325" y="13901737"/>
              <a:ext cx="0" cy="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ac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/>
                          <m:den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/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 (%)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314325" y="13901737"/>
              <a:ext cx="0" cy="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𝑞_𝑖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𝑖 −1)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 (%)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241</xdr:row>
      <xdr:rowOff>23813</xdr:rowOff>
    </xdr:from>
    <xdr:ext cx="1781129" cy="185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314325" y="14377988"/>
              <a:ext cx="1781129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𝑞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acc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314325" y="14377988"/>
              <a:ext cx="1781129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𝑞_𝑖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/𝐹_𝑖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=𝑤_𝑐𝑖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242</xdr:row>
      <xdr:rowOff>42862</xdr:rowOff>
    </xdr:from>
    <xdr:ext cx="212269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314325" y="14625637"/>
              <a:ext cx="212269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𝑟𝑒𝑝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𝑠𝑡𝑑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314325" y="14625637"/>
              <a:ext cx="212269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𝑤_𝑐𝑖=√(𝑤_(𝑟𝑒𝑝.𝑖)^2+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𝑤_(𝑟𝑒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.𝑖)^2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𝑤_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238</xdr:row>
      <xdr:rowOff>42862</xdr:rowOff>
    </xdr:from>
    <xdr:ext cx="144335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466725" y="13701712"/>
              <a:ext cx="1443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466725" y="13701712"/>
              <a:ext cx="144335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(𝐹_𝑖 ) 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9" Type="http://schemas.openxmlformats.org/officeDocument/2006/relationships/oleObject" Target="../embeddings/oleObject20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17.bin"/><Relationship Id="rId42" Type="http://schemas.openxmlformats.org/officeDocument/2006/relationships/image" Target="../media/image17.emf"/><Relationship Id="rId47" Type="http://schemas.openxmlformats.org/officeDocument/2006/relationships/oleObject" Target="../embeddings/oleObject27.bin"/><Relationship Id="rId50" Type="http://schemas.openxmlformats.org/officeDocument/2006/relationships/oleObject" Target="../embeddings/oleObject30.bin"/><Relationship Id="rId55" Type="http://schemas.openxmlformats.org/officeDocument/2006/relationships/oleObject" Target="../embeddings/oleObject35.bin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29" Type="http://schemas.openxmlformats.org/officeDocument/2006/relationships/oleObject" Target="../embeddings/oleObject14.bin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oleObject" Target="../embeddings/oleObject16.bin"/><Relationship Id="rId37" Type="http://schemas.openxmlformats.org/officeDocument/2006/relationships/image" Target="../media/image16.emf"/><Relationship Id="rId40" Type="http://schemas.openxmlformats.org/officeDocument/2006/relationships/oleObject" Target="../embeddings/oleObject21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33.bin"/><Relationship Id="rId58" Type="http://schemas.openxmlformats.org/officeDocument/2006/relationships/oleObject" Target="../embeddings/oleObject38.bin"/><Relationship Id="rId5" Type="http://schemas.openxmlformats.org/officeDocument/2006/relationships/image" Target="../media/image1.emf"/><Relationship Id="rId61" Type="http://schemas.openxmlformats.org/officeDocument/2006/relationships/oleObject" Target="../embeddings/oleObject41.bin"/><Relationship Id="rId19" Type="http://schemas.openxmlformats.org/officeDocument/2006/relationships/oleObject" Target="../embeddings/oleObject9.bin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23.bin"/><Relationship Id="rId48" Type="http://schemas.openxmlformats.org/officeDocument/2006/relationships/oleObject" Target="../embeddings/oleObject28.bin"/><Relationship Id="rId56" Type="http://schemas.openxmlformats.org/officeDocument/2006/relationships/oleObject" Target="../embeddings/oleObject36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1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image" Target="../media/image14.emf"/><Relationship Id="rId38" Type="http://schemas.openxmlformats.org/officeDocument/2006/relationships/oleObject" Target="../embeddings/oleObject19.bin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9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2.bin"/><Relationship Id="rId54" Type="http://schemas.openxmlformats.org/officeDocument/2006/relationships/oleObject" Target="../embeddings/oleObject34.bin"/><Relationship Id="rId62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8.bin"/><Relationship Id="rId49" Type="http://schemas.openxmlformats.org/officeDocument/2006/relationships/oleObject" Target="../embeddings/oleObject29.bin"/><Relationship Id="rId57" Type="http://schemas.openxmlformats.org/officeDocument/2006/relationships/oleObject" Target="../embeddings/oleObject37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5.bin"/><Relationship Id="rId44" Type="http://schemas.openxmlformats.org/officeDocument/2006/relationships/oleObject" Target="../embeddings/oleObject24.bin"/><Relationship Id="rId52" Type="http://schemas.openxmlformats.org/officeDocument/2006/relationships/oleObject" Target="../embeddings/oleObject32.bin"/><Relationship Id="rId60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399" t="s">
        <v>0</v>
      </c>
      <c r="B1" s="400"/>
      <c r="C1" s="400"/>
      <c r="D1" s="400"/>
      <c r="E1" s="400"/>
      <c r="F1" s="400"/>
      <c r="G1" s="400"/>
      <c r="H1" s="401"/>
      <c r="I1" s="402"/>
      <c r="J1" s="403"/>
    </row>
    <row r="2" spans="1:13" ht="12.95" customHeight="1">
      <c r="A2" s="378" t="s">
        <v>1</v>
      </c>
      <c r="B2" s="378"/>
      <c r="C2" s="378"/>
      <c r="D2" s="378"/>
      <c r="E2" s="378"/>
      <c r="F2" s="378"/>
      <c r="G2" s="378"/>
      <c r="H2" s="378"/>
      <c r="I2" s="378"/>
      <c r="J2" s="378"/>
    </row>
    <row r="3" spans="1:13" ht="12.95" customHeight="1">
      <c r="A3" s="390" t="s">
        <v>2</v>
      </c>
      <c r="B3" s="391"/>
      <c r="C3" s="404"/>
      <c r="D3" s="404"/>
      <c r="E3" s="404"/>
      <c r="F3" s="391" t="s">
        <v>3</v>
      </c>
      <c r="G3" s="391"/>
      <c r="H3" s="394"/>
      <c r="I3" s="396"/>
      <c r="J3" s="396"/>
    </row>
    <row r="4" spans="1:13" ht="12.95" customHeight="1">
      <c r="A4" s="391" t="s">
        <v>4</v>
      </c>
      <c r="B4" s="391"/>
      <c r="C4" s="406"/>
      <c r="D4" s="391"/>
      <c r="E4" s="391"/>
      <c r="F4" s="391" t="s">
        <v>5</v>
      </c>
      <c r="G4" s="391"/>
      <c r="H4" s="391"/>
      <c r="I4" s="396"/>
      <c r="J4" s="396"/>
    </row>
    <row r="5" spans="1:13" ht="12.95" customHeight="1">
      <c r="A5" s="391" t="s">
        <v>6</v>
      </c>
      <c r="B5" s="391"/>
      <c r="C5" s="391"/>
      <c r="D5" s="396"/>
      <c r="E5" s="396"/>
      <c r="F5" s="390" t="s">
        <v>7</v>
      </c>
      <c r="G5" s="391"/>
      <c r="H5" s="392"/>
      <c r="I5" s="393"/>
      <c r="J5" s="393"/>
    </row>
    <row r="6" spans="1:13" ht="12.95" customHeight="1">
      <c r="A6" s="391" t="s">
        <v>8</v>
      </c>
      <c r="B6" s="391"/>
      <c r="C6" s="391"/>
      <c r="D6" s="396"/>
      <c r="E6" s="396"/>
      <c r="F6" s="390" t="s">
        <v>9</v>
      </c>
      <c r="G6" s="391"/>
      <c r="H6" s="392"/>
      <c r="I6" s="393"/>
      <c r="J6" s="393"/>
    </row>
    <row r="7" spans="1:13" ht="12.95" customHeight="1">
      <c r="A7" s="391" t="s">
        <v>10</v>
      </c>
      <c r="B7" s="391"/>
      <c r="C7" s="397"/>
      <c r="D7" s="396"/>
      <c r="E7" s="396"/>
      <c r="F7" s="390" t="s">
        <v>11</v>
      </c>
      <c r="G7" s="391"/>
      <c r="H7" s="391"/>
      <c r="I7" s="396"/>
      <c r="J7" s="396"/>
    </row>
    <row r="8" spans="1:13" ht="12.95" customHeight="1">
      <c r="A8" s="391" t="s">
        <v>12</v>
      </c>
      <c r="B8" s="391"/>
      <c r="C8" s="394"/>
      <c r="D8" s="395"/>
      <c r="E8" s="395"/>
      <c r="F8" s="390" t="s">
        <v>13</v>
      </c>
      <c r="G8" s="391"/>
      <c r="H8" s="391"/>
      <c r="I8" s="396"/>
      <c r="J8" s="396"/>
    </row>
    <row r="9" spans="1:13" ht="12.95" customHeight="1">
      <c r="A9" s="390" t="s">
        <v>35</v>
      </c>
      <c r="B9" s="391"/>
      <c r="C9" s="392"/>
      <c r="D9" s="393"/>
      <c r="E9" s="393"/>
      <c r="F9" s="398" t="s">
        <v>14</v>
      </c>
      <c r="G9" s="398"/>
      <c r="H9" s="392"/>
      <c r="I9" s="393"/>
      <c r="J9" s="393"/>
    </row>
    <row r="10" spans="1:13" ht="23.25" customHeight="1">
      <c r="A10" s="391" t="s">
        <v>15</v>
      </c>
      <c r="B10" s="391"/>
      <c r="C10" s="392"/>
      <c r="D10" s="393"/>
      <c r="E10" s="393"/>
      <c r="F10" s="391" t="s">
        <v>16</v>
      </c>
      <c r="G10" s="391"/>
      <c r="H10" s="51"/>
      <c r="I10" s="379" t="s">
        <v>17</v>
      </c>
      <c r="J10" s="380"/>
      <c r="K10" s="6"/>
    </row>
    <row r="11" spans="1:13" ht="12.95" customHeight="1">
      <c r="A11" s="378" t="s">
        <v>18</v>
      </c>
      <c r="B11" s="378"/>
      <c r="C11" s="378"/>
      <c r="D11" s="378"/>
      <c r="E11" s="378"/>
      <c r="F11" s="378"/>
      <c r="G11" s="378"/>
      <c r="H11" s="378"/>
      <c r="I11" s="378"/>
      <c r="J11" s="378"/>
      <c r="K11" s="7"/>
    </row>
    <row r="12" spans="1:13" ht="17.25" customHeight="1">
      <c r="A12" s="5" t="s">
        <v>19</v>
      </c>
      <c r="B12" s="8">
        <v>23</v>
      </c>
      <c r="C12" s="9" t="s">
        <v>20</v>
      </c>
      <c r="D12" s="10"/>
      <c r="E12" s="9" t="s">
        <v>21</v>
      </c>
      <c r="F12" s="11"/>
      <c r="G12" s="381" t="s">
        <v>22</v>
      </c>
      <c r="H12" s="376"/>
      <c r="I12" s="383" t="s">
        <v>23</v>
      </c>
      <c r="J12" s="384"/>
      <c r="K12" s="6"/>
      <c r="L12" s="12"/>
      <c r="M12" s="12"/>
    </row>
    <row r="13" spans="1:13" ht="17.25" customHeight="1">
      <c r="A13" s="13" t="s">
        <v>24</v>
      </c>
      <c r="B13" s="8">
        <v>23</v>
      </c>
      <c r="C13" s="13" t="s">
        <v>25</v>
      </c>
      <c r="D13" s="10"/>
      <c r="E13" s="9" t="s">
        <v>26</v>
      </c>
      <c r="F13" s="11"/>
      <c r="G13" s="382"/>
      <c r="H13" s="377"/>
      <c r="I13" s="385"/>
      <c r="J13" s="386"/>
      <c r="K13" s="7"/>
    </row>
    <row r="14" spans="1:13" ht="12.95" customHeight="1">
      <c r="A14" s="378" t="s">
        <v>27</v>
      </c>
      <c r="B14" s="378"/>
      <c r="C14" s="378"/>
      <c r="D14" s="378"/>
      <c r="E14" s="378"/>
      <c r="F14" s="378"/>
      <c r="G14" s="378"/>
      <c r="H14" s="378"/>
      <c r="I14" s="378"/>
      <c r="J14" s="378"/>
      <c r="K14" s="7"/>
    </row>
    <row r="15" spans="1:13" ht="39" customHeight="1">
      <c r="A15" s="387"/>
      <c r="B15" s="388"/>
      <c r="C15" s="388"/>
      <c r="D15" s="388"/>
      <c r="E15" s="388"/>
      <c r="F15" s="388"/>
      <c r="G15" s="388"/>
      <c r="H15" s="388"/>
      <c r="I15" s="388"/>
      <c r="J15" s="389"/>
    </row>
    <row r="16" spans="1:13" ht="12.95" customHeight="1">
      <c r="A16" s="378" t="s">
        <v>28</v>
      </c>
      <c r="B16" s="378"/>
      <c r="C16" s="378"/>
      <c r="D16" s="378"/>
      <c r="E16" s="378"/>
      <c r="F16" s="378"/>
      <c r="G16" s="378"/>
      <c r="H16" s="378"/>
      <c r="I16" s="378"/>
      <c r="J16" s="378"/>
    </row>
    <row r="17" spans="1:12" ht="12.95" customHeight="1">
      <c r="A17" s="5" t="s">
        <v>29</v>
      </c>
      <c r="B17" s="390" t="s">
        <v>30</v>
      </c>
      <c r="C17" s="391"/>
      <c r="D17" s="391"/>
      <c r="E17" s="391"/>
      <c r="F17" s="390" t="s">
        <v>31</v>
      </c>
      <c r="G17" s="391"/>
      <c r="H17" s="5" t="s">
        <v>10</v>
      </c>
      <c r="I17" s="4" t="s">
        <v>32</v>
      </c>
      <c r="J17" s="4" t="s">
        <v>33</v>
      </c>
      <c r="L17" s="7"/>
    </row>
    <row r="18" spans="1:12" ht="12.95" customHeight="1">
      <c r="A18" s="52"/>
      <c r="B18" s="374"/>
      <c r="C18" s="375"/>
      <c r="D18" s="375"/>
      <c r="E18" s="375"/>
      <c r="F18" s="374"/>
      <c r="G18" s="375"/>
      <c r="H18" s="60"/>
      <c r="I18" s="30"/>
      <c r="J18" s="125"/>
      <c r="L18" s="7"/>
    </row>
    <row r="19" spans="1:12" ht="12.95" customHeight="1">
      <c r="A19" s="52"/>
      <c r="B19" s="374"/>
      <c r="C19" s="375"/>
      <c r="D19" s="375"/>
      <c r="E19" s="375"/>
      <c r="F19" s="374"/>
      <c r="G19" s="375"/>
      <c r="H19" s="33"/>
      <c r="I19" s="33"/>
      <c r="J19" s="125"/>
      <c r="L19" s="7"/>
    </row>
    <row r="20" spans="1:12" ht="12.95" customHeight="1">
      <c r="A20" s="52"/>
      <c r="B20" s="374"/>
      <c r="C20" s="375"/>
      <c r="D20" s="375"/>
      <c r="E20" s="375"/>
      <c r="F20" s="374"/>
      <c r="G20" s="375"/>
      <c r="H20" s="46"/>
      <c r="I20" s="46"/>
      <c r="J20" s="125"/>
      <c r="L20" s="7"/>
    </row>
    <row r="21" spans="1:12" ht="12.95" customHeight="1">
      <c r="A21" s="52"/>
      <c r="B21" s="374"/>
      <c r="C21" s="375"/>
      <c r="D21" s="375"/>
      <c r="E21" s="375"/>
      <c r="F21" s="374"/>
      <c r="G21" s="375"/>
      <c r="H21" s="46"/>
      <c r="I21" s="14"/>
      <c r="J21" s="125"/>
      <c r="L21" s="7"/>
    </row>
    <row r="22" spans="1:12" ht="12.95" customHeight="1">
      <c r="A22" s="52"/>
      <c r="B22" s="374"/>
      <c r="C22" s="375"/>
      <c r="D22" s="375"/>
      <c r="E22" s="375"/>
      <c r="F22" s="374"/>
      <c r="G22" s="375"/>
      <c r="H22" s="32"/>
      <c r="I22" s="22"/>
      <c r="J22" s="125"/>
      <c r="L22" s="7"/>
    </row>
    <row r="23" spans="1:12" ht="12.95" customHeight="1">
      <c r="A23" s="52"/>
      <c r="B23" s="374"/>
      <c r="C23" s="375"/>
      <c r="D23" s="375"/>
      <c r="E23" s="375"/>
      <c r="F23" s="374"/>
      <c r="G23" s="375"/>
      <c r="H23" s="22"/>
      <c r="I23" s="14"/>
      <c r="J23" s="125"/>
      <c r="L23" s="7"/>
    </row>
    <row r="24" spans="1:12" ht="12.95" customHeight="1">
      <c r="A24" s="52"/>
      <c r="B24" s="374"/>
      <c r="C24" s="375"/>
      <c r="D24" s="375"/>
      <c r="E24" s="375"/>
      <c r="F24" s="374"/>
      <c r="G24" s="375"/>
      <c r="H24" s="28"/>
      <c r="I24" s="14"/>
      <c r="J24" s="125"/>
      <c r="L24" s="7"/>
    </row>
    <row r="25" spans="1:12" ht="12.95" customHeight="1">
      <c r="A25" s="52"/>
      <c r="B25" s="374"/>
      <c r="C25" s="375"/>
      <c r="D25" s="375"/>
      <c r="E25" s="375"/>
      <c r="F25" s="374"/>
      <c r="G25" s="375"/>
      <c r="H25" s="28"/>
      <c r="I25" s="14"/>
      <c r="J25" s="125"/>
      <c r="L25" s="7"/>
    </row>
    <row r="26" spans="1:12" ht="12.95" customHeight="1">
      <c r="A26" s="52"/>
      <c r="B26" s="374"/>
      <c r="C26" s="375"/>
      <c r="D26" s="375"/>
      <c r="E26" s="375"/>
      <c r="F26" s="374"/>
      <c r="G26" s="375"/>
      <c r="H26" s="28"/>
      <c r="I26" s="14"/>
      <c r="J26" s="125"/>
      <c r="L26" s="7"/>
    </row>
    <row r="27" spans="1:12" ht="12.95" customHeight="1">
      <c r="A27" s="52"/>
      <c r="B27" s="374"/>
      <c r="C27" s="375"/>
      <c r="D27" s="375"/>
      <c r="E27" s="375"/>
      <c r="F27" s="374"/>
      <c r="G27" s="375"/>
      <c r="H27" s="14"/>
      <c r="I27" s="14"/>
      <c r="J27" s="125"/>
    </row>
    <row r="28" spans="1:12" ht="12.95" customHeight="1">
      <c r="A28" s="52"/>
      <c r="B28" s="374"/>
      <c r="C28" s="375"/>
      <c r="D28" s="375"/>
      <c r="E28" s="375"/>
      <c r="F28" s="374"/>
      <c r="G28" s="375"/>
      <c r="H28" s="14"/>
      <c r="I28" s="14"/>
      <c r="J28" s="125"/>
    </row>
    <row r="29" spans="1:12" ht="12.95" customHeight="1">
      <c r="A29" s="52"/>
      <c r="B29" s="374"/>
      <c r="C29" s="375"/>
      <c r="D29" s="375"/>
      <c r="E29" s="375"/>
      <c r="F29" s="374"/>
      <c r="G29" s="375"/>
      <c r="H29" s="14"/>
      <c r="I29" s="14"/>
      <c r="J29" s="125"/>
    </row>
    <row r="30" spans="1:12" ht="12.95" customHeight="1">
      <c r="A30" s="52"/>
      <c r="B30" s="374"/>
      <c r="C30" s="375"/>
      <c r="D30" s="375"/>
      <c r="E30" s="375"/>
      <c r="F30" s="374"/>
      <c r="G30" s="375"/>
      <c r="H30" s="14"/>
      <c r="I30" s="14"/>
      <c r="J30" s="125"/>
    </row>
    <row r="31" spans="1:12" ht="12.95" customHeight="1">
      <c r="A31" s="52"/>
      <c r="B31" s="374"/>
      <c r="C31" s="375"/>
      <c r="D31" s="375"/>
      <c r="E31" s="375"/>
      <c r="F31" s="374"/>
      <c r="G31" s="375"/>
      <c r="H31" s="14"/>
      <c r="I31" s="14"/>
      <c r="J31" s="125"/>
    </row>
    <row r="32" spans="1:12" ht="12.95" customHeight="1">
      <c r="A32" s="52"/>
      <c r="B32" s="374"/>
      <c r="C32" s="375"/>
      <c r="D32" s="375"/>
      <c r="E32" s="375"/>
      <c r="F32" s="374"/>
      <c r="G32" s="375"/>
      <c r="H32" s="14"/>
      <c r="I32" s="14"/>
      <c r="J32" s="125"/>
    </row>
    <row r="33" spans="1:10" ht="12.95" customHeight="1">
      <c r="A33" s="52"/>
      <c r="B33" s="374"/>
      <c r="C33" s="375"/>
      <c r="D33" s="375"/>
      <c r="E33" s="375"/>
      <c r="F33" s="374"/>
      <c r="G33" s="375"/>
      <c r="H33" s="14"/>
      <c r="I33" s="14"/>
      <c r="J33" s="125"/>
    </row>
    <row r="34" spans="1:10" ht="12.95" customHeight="1">
      <c r="A34" s="52"/>
      <c r="B34" s="374"/>
      <c r="C34" s="375"/>
      <c r="D34" s="375"/>
      <c r="E34" s="375"/>
      <c r="F34" s="374"/>
      <c r="G34" s="375"/>
      <c r="H34" s="14"/>
      <c r="I34" s="14"/>
      <c r="J34" s="125"/>
    </row>
    <row r="35" spans="1:10" ht="12.95" customHeight="1">
      <c r="A35" s="52"/>
      <c r="B35" s="374"/>
      <c r="C35" s="375"/>
      <c r="D35" s="375"/>
      <c r="E35" s="375"/>
      <c r="F35" s="374"/>
      <c r="G35" s="375"/>
      <c r="H35" s="14"/>
      <c r="I35" s="14"/>
      <c r="J35" s="125"/>
    </row>
    <row r="36" spans="1:10" ht="12.95" customHeight="1">
      <c r="A36" s="52"/>
      <c r="B36" s="374"/>
      <c r="C36" s="375"/>
      <c r="D36" s="375"/>
      <c r="E36" s="375"/>
      <c r="F36" s="374"/>
      <c r="G36" s="375"/>
      <c r="H36" s="14"/>
      <c r="I36" s="14"/>
      <c r="J36" s="125"/>
    </row>
    <row r="37" spans="1:10" ht="12.95" customHeight="1">
      <c r="A37" s="52"/>
      <c r="B37" s="374"/>
      <c r="C37" s="375"/>
      <c r="D37" s="375"/>
      <c r="E37" s="375"/>
      <c r="F37" s="374"/>
      <c r="G37" s="375"/>
      <c r="H37" s="14"/>
      <c r="I37" s="14"/>
      <c r="J37" s="125"/>
    </row>
    <row r="38" spans="1:10" ht="12.95" customHeight="1">
      <c r="A38" s="59" t="s">
        <v>37</v>
      </c>
      <c r="B38" s="7"/>
      <c r="C38" s="7"/>
      <c r="D38" s="7"/>
      <c r="E38" s="7"/>
      <c r="J38" s="15"/>
    </row>
    <row r="39" spans="1:10" ht="12.95" customHeight="1">
      <c r="A39" s="360" t="s">
        <v>38</v>
      </c>
      <c r="B39" s="360"/>
      <c r="C39" s="360"/>
      <c r="D39" s="360"/>
      <c r="E39" s="360"/>
      <c r="F39" s="361" t="s">
        <v>39</v>
      </c>
      <c r="G39" s="364"/>
      <c r="H39" s="365"/>
      <c r="I39" s="365"/>
      <c r="J39" s="366"/>
    </row>
    <row r="40" spans="1:10" ht="12.95" customHeight="1">
      <c r="A40" s="360" t="s">
        <v>40</v>
      </c>
      <c r="B40" s="360"/>
      <c r="C40" s="360"/>
      <c r="D40" s="360"/>
      <c r="E40" s="360"/>
      <c r="F40" s="362"/>
      <c r="G40" s="367"/>
      <c r="H40" s="368"/>
      <c r="I40" s="368"/>
      <c r="J40" s="369"/>
    </row>
    <row r="41" spans="1:10" ht="12.95" customHeight="1">
      <c r="A41" s="360" t="s">
        <v>41</v>
      </c>
      <c r="B41" s="360"/>
      <c r="C41" s="360"/>
      <c r="D41" s="360"/>
      <c r="E41" s="360"/>
      <c r="F41" s="362"/>
      <c r="G41" s="367"/>
      <c r="H41" s="368"/>
      <c r="I41" s="368"/>
      <c r="J41" s="369"/>
    </row>
    <row r="42" spans="1:10" ht="12.95" customHeight="1">
      <c r="A42" s="360" t="s">
        <v>42</v>
      </c>
      <c r="B42" s="360"/>
      <c r="C42" s="373" t="s">
        <v>43</v>
      </c>
      <c r="D42" s="373"/>
      <c r="E42" s="373"/>
      <c r="F42" s="363"/>
      <c r="G42" s="370"/>
      <c r="H42" s="371"/>
      <c r="I42" s="371"/>
      <c r="J42" s="372"/>
    </row>
    <row r="43" spans="1:10" ht="12.95" customHeight="1">
      <c r="A43" s="405" t="s">
        <v>51</v>
      </c>
      <c r="B43" s="405"/>
      <c r="C43" s="405" t="str">
        <f>IF(Calcu_ADJ!M91=FALSE,Calcu!U49,Calcu_ADJ!U49)</f>
        <v/>
      </c>
      <c r="D43" s="405"/>
      <c r="E43" s="405"/>
    </row>
    <row r="46" spans="1:10" ht="12.95" customHeight="1">
      <c r="B46" s="3" t="s">
        <v>397</v>
      </c>
    </row>
    <row r="47" spans="1:10" ht="12.95" customHeight="1">
      <c r="B47" s="3" t="s">
        <v>398</v>
      </c>
    </row>
    <row r="48" spans="1:10" ht="12.95" customHeight="1">
      <c r="A48" s="3">
        <f>Calcu!O131</f>
        <v>39600</v>
      </c>
      <c r="B48" s="3" t="s">
        <v>399</v>
      </c>
    </row>
    <row r="49" spans="1:2" ht="12.95" customHeight="1">
      <c r="A49" s="164"/>
    </row>
    <row r="50" spans="1:2" ht="12.95" customHeight="1">
      <c r="A50" s="3" t="str">
        <f>IF(Calcu_ADJ!M91=FALSE,Calcu!Z8,Calcu_ADJ!Z8)</f>
        <v>PASS</v>
      </c>
      <c r="B50" s="3" t="s">
        <v>400</v>
      </c>
    </row>
    <row r="52" spans="1:2" ht="12.95" customHeight="1">
      <c r="B52" s="3" t="s">
        <v>448</v>
      </c>
    </row>
  </sheetData>
  <sheetProtection selectLockedCells="1"/>
  <mergeCells count="95"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B21:E21"/>
    <mergeCell ref="F21:G21"/>
    <mergeCell ref="A15:J15"/>
    <mergeCell ref="A16:J16"/>
    <mergeCell ref="B17:E17"/>
    <mergeCell ref="F17:G17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8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6"/>
  <sheetViews>
    <sheetView showGridLines="0" zoomScaleNormal="100" workbookViewId="0"/>
  </sheetViews>
  <sheetFormatPr defaultColWidth="8.88671875" defaultRowHeight="13.5"/>
  <cols>
    <col min="1" max="1" width="2.77734375" style="316" customWidth="1"/>
    <col min="2" max="16384" width="8.88671875" style="316"/>
  </cols>
  <sheetData>
    <row r="2" spans="1:26" ht="22.5">
      <c r="B2" s="254" t="s">
        <v>386</v>
      </c>
      <c r="C2" s="254" t="s">
        <v>224</v>
      </c>
      <c r="D2" s="254" t="s">
        <v>105</v>
      </c>
      <c r="E2" s="254" t="s">
        <v>210</v>
      </c>
      <c r="F2" s="254" t="s">
        <v>225</v>
      </c>
      <c r="G2" s="254" t="s">
        <v>138</v>
      </c>
      <c r="H2" s="254" t="s">
        <v>182</v>
      </c>
      <c r="I2" s="254" t="s">
        <v>183</v>
      </c>
      <c r="J2" s="254" t="s">
        <v>184</v>
      </c>
      <c r="L2" s="254" t="s">
        <v>226</v>
      </c>
      <c r="M2" s="254" t="s">
        <v>227</v>
      </c>
      <c r="N2" s="254" t="s">
        <v>228</v>
      </c>
      <c r="O2" s="254" t="s">
        <v>229</v>
      </c>
      <c r="P2" s="254" t="s">
        <v>211</v>
      </c>
      <c r="Q2" s="254" t="s">
        <v>185</v>
      </c>
      <c r="R2" s="254" t="s">
        <v>230</v>
      </c>
      <c r="S2" s="254" t="s">
        <v>186</v>
      </c>
      <c r="T2" s="254" t="s">
        <v>231</v>
      </c>
      <c r="U2" s="254" t="s">
        <v>169</v>
      </c>
    </row>
    <row r="3" spans="1:26">
      <c r="B3" s="206">
        <f>IF(Force_3_1_Condition_Temp="",Force_3_2_Condition_Temp,Force_3_1_Condition_Temp)</f>
        <v>0</v>
      </c>
      <c r="C3" s="206">
        <v>9.7989820000000005</v>
      </c>
      <c r="D3" s="207">
        <f>IF(Force_3_1!H5="",Force_3_2!H5,Force_3_1!H5)</f>
        <v>0</v>
      </c>
      <c r="E3" s="207">
        <f ca="1">IF(G3=0,0,OFFSET(L3,0,MATCH(G3,M2:U2,0)))</f>
        <v>0</v>
      </c>
      <c r="F3" s="207">
        <f>IF(Force_3_1!M4="",Force_3_2!M4,Force_3_1!M4)</f>
        <v>0</v>
      </c>
      <c r="G3" s="207">
        <f>IF(Force_3_1!N4="",Force_3_2!N4,Force_3_1!N4)</f>
        <v>0</v>
      </c>
      <c r="H3" s="207">
        <f ca="1">F3*E3</f>
        <v>0</v>
      </c>
      <c r="I3" s="208">
        <f>COUNTA(Force_3_1!A4:A24)-4</f>
        <v>-4</v>
      </c>
      <c r="J3" s="208">
        <f>COUNTA(Force_3_2!A4:A24)-4</f>
        <v>-4</v>
      </c>
      <c r="L3" s="254" t="s">
        <v>170</v>
      </c>
      <c r="M3" s="207">
        <v>1E-3</v>
      </c>
      <c r="N3" s="207">
        <v>0.01</v>
      </c>
      <c r="O3" s="207">
        <v>1</v>
      </c>
      <c r="P3" s="207">
        <v>1000</v>
      </c>
      <c r="Q3" s="207">
        <v>9.8066500000000001E-3</v>
      </c>
      <c r="R3" s="207">
        <v>9.8066499999999994</v>
      </c>
      <c r="S3" s="207">
        <v>9806.65</v>
      </c>
      <c r="T3" s="207">
        <v>0.27801389999999998</v>
      </c>
      <c r="U3" s="207">
        <v>4.4482220000000003</v>
      </c>
    </row>
    <row r="4" spans="1:26">
      <c r="E4" s="43"/>
    </row>
    <row r="5" spans="1:26" s="66" customFormat="1" ht="15" customHeight="1">
      <c r="A5" s="40" t="s">
        <v>171</v>
      </c>
      <c r="B5" s="67"/>
      <c r="C5" s="67"/>
      <c r="D5" s="94"/>
      <c r="E5" s="94"/>
      <c r="F5" s="47"/>
      <c r="G5" s="47"/>
      <c r="H5" s="47"/>
      <c r="I5" s="47"/>
      <c r="J5" s="47"/>
      <c r="K5" s="47"/>
      <c r="L5" s="47"/>
    </row>
    <row r="6" spans="1:26" s="66" customFormat="1" ht="15" customHeight="1">
      <c r="B6" s="595" t="s">
        <v>191</v>
      </c>
      <c r="C6" s="598" t="s">
        <v>212</v>
      </c>
      <c r="D6" s="598" t="s">
        <v>212</v>
      </c>
      <c r="E6" s="580" t="s">
        <v>232</v>
      </c>
      <c r="F6" s="580" t="s">
        <v>213</v>
      </c>
      <c r="G6" s="582" t="s">
        <v>187</v>
      </c>
      <c r="H6" s="583"/>
      <c r="I6" s="584"/>
      <c r="J6" s="582" t="s">
        <v>233</v>
      </c>
      <c r="K6" s="583"/>
      <c r="L6" s="584"/>
      <c r="M6" s="582" t="s">
        <v>214</v>
      </c>
      <c r="N6" s="583"/>
      <c r="O6" s="584"/>
      <c r="P6" s="580" t="s">
        <v>192</v>
      </c>
      <c r="Q6" s="580" t="s">
        <v>415</v>
      </c>
      <c r="R6" s="580" t="s">
        <v>234</v>
      </c>
      <c r="S6" s="580" t="s">
        <v>235</v>
      </c>
    </row>
    <row r="7" spans="1:26" s="66" customFormat="1" ht="15" customHeight="1">
      <c r="B7" s="596"/>
      <c r="C7" s="599"/>
      <c r="D7" s="599"/>
      <c r="E7" s="594"/>
      <c r="F7" s="581"/>
      <c r="G7" s="303" t="s">
        <v>110</v>
      </c>
      <c r="H7" s="253" t="s">
        <v>151</v>
      </c>
      <c r="I7" s="253" t="s">
        <v>152</v>
      </c>
      <c r="J7" s="254" t="s">
        <v>236</v>
      </c>
      <c r="K7" s="253" t="s">
        <v>215</v>
      </c>
      <c r="L7" s="253" t="s">
        <v>152</v>
      </c>
      <c r="M7" s="254" t="s">
        <v>110</v>
      </c>
      <c r="N7" s="253" t="s">
        <v>151</v>
      </c>
      <c r="O7" s="253" t="s">
        <v>152</v>
      </c>
      <c r="P7" s="581"/>
      <c r="Q7" s="581"/>
      <c r="R7" s="581"/>
      <c r="S7" s="581"/>
      <c r="U7" s="587" t="s">
        <v>387</v>
      </c>
      <c r="V7" s="184"/>
      <c r="W7" s="463" t="s">
        <v>388</v>
      </c>
      <c r="X7" s="464"/>
      <c r="Y7" s="465"/>
      <c r="Z7" s="184" t="s">
        <v>188</v>
      </c>
    </row>
    <row r="8" spans="1:26" s="66" customFormat="1" ht="15" customHeight="1">
      <c r="B8" s="597"/>
      <c r="C8" s="600"/>
      <c r="D8" s="600"/>
      <c r="E8" s="581"/>
      <c r="F8" s="209" t="s">
        <v>170</v>
      </c>
      <c r="G8" s="297">
        <f>G3</f>
        <v>0</v>
      </c>
      <c r="H8" s="209">
        <f>G8</f>
        <v>0</v>
      </c>
      <c r="I8" s="209">
        <f>H8</f>
        <v>0</v>
      </c>
      <c r="J8" s="209" t="s">
        <v>170</v>
      </c>
      <c r="K8" s="209" t="s">
        <v>135</v>
      </c>
      <c r="L8" s="209" t="s">
        <v>135</v>
      </c>
      <c r="M8" s="209" t="s">
        <v>135</v>
      </c>
      <c r="N8" s="209" t="s">
        <v>135</v>
      </c>
      <c r="O8" s="209" t="s">
        <v>135</v>
      </c>
      <c r="P8" s="209" t="s">
        <v>135</v>
      </c>
      <c r="Q8" s="290" t="s">
        <v>229</v>
      </c>
      <c r="R8" s="209" t="s">
        <v>237</v>
      </c>
      <c r="S8" s="209"/>
      <c r="U8" s="588"/>
      <c r="V8" s="305" t="s">
        <v>389</v>
      </c>
      <c r="W8" s="184" t="s">
        <v>390</v>
      </c>
      <c r="X8" s="184" t="s">
        <v>190</v>
      </c>
      <c r="Y8" s="305" t="s">
        <v>391</v>
      </c>
      <c r="Z8" s="273" t="str">
        <f>IF(TYPE(MATCH("FAIL",Z9:Z44,0))=16,"PASS","FAIL")</f>
        <v>PASS</v>
      </c>
    </row>
    <row r="9" spans="1:26" s="66" customFormat="1" ht="15" customHeight="1">
      <c r="B9" s="592" t="str">
        <f>IF(B3="Tension Gauge","시계방향","인장방향")</f>
        <v>인장방향</v>
      </c>
      <c r="C9" s="185" t="b">
        <f>IF(Force_3_1!A7="",FALSE,TRUE)</f>
        <v>0</v>
      </c>
      <c r="D9" s="185" t="str">
        <f>IF($C9=FALSE,"",VALUE(Force_3_1!A7))</f>
        <v/>
      </c>
      <c r="E9" s="210" t="str">
        <f>IF($C9=FALSE,"",Force_3_1!C7)</f>
        <v/>
      </c>
      <c r="F9" s="306" t="str">
        <f>IF($C9=FALSE,"",IF(Force_3_1!A31="실하중 힘 교정기",D9*E$3,Force_3_1!A31*$C$3*(1-1.2/8000)))</f>
        <v/>
      </c>
      <c r="G9" s="185" t="str">
        <f>IF($C9=FALSE,"",Force_3_1!V7)</f>
        <v/>
      </c>
      <c r="H9" s="210" t="str">
        <f>IF($C9=FALSE,"",Force_3_1!W7)</f>
        <v/>
      </c>
      <c r="I9" s="186" t="str">
        <f>IF($C9=FALSE,"",Force_3_1!X7)</f>
        <v/>
      </c>
      <c r="J9" s="311" t="str">
        <f>IF($C9=FALSE,"",G9*$E$3)</f>
        <v/>
      </c>
      <c r="K9" s="255" t="str">
        <f>IF($C9=FALSE,"",H9*$E$3)</f>
        <v/>
      </c>
      <c r="L9" s="307" t="str">
        <f>IF($C9=FALSE,"",I9*$E$3)</f>
        <v/>
      </c>
      <c r="M9" s="353" t="str">
        <f>IF($C9=FALSE,"",J9-J$9)</f>
        <v/>
      </c>
      <c r="N9" s="354" t="str">
        <f>IF($C9=FALSE,"",K9-K$9)</f>
        <v/>
      </c>
      <c r="O9" s="306" t="str">
        <f>IF($C9=FALSE,"",L9-L$9)</f>
        <v/>
      </c>
      <c r="P9" s="311" t="str">
        <f>IF($C9=FALSE,"",AVERAGE(M9:O9))</f>
        <v/>
      </c>
      <c r="Q9" s="311" t="str">
        <f>IF($C9=FALSE,"",IF(F9=0,0,ROUND(F9,S$90)-ROUND(P9,S$90)))</f>
        <v/>
      </c>
      <c r="R9" s="219" t="str">
        <f>IF($C9=FALSE,"",IF(F9=0,0,(ROUND(P9,S$90)-ROUND(F9,S$90))/ROUND(F9,S$90)*100))</f>
        <v/>
      </c>
      <c r="S9" s="212" t="e">
        <f ca="1">MAX(ABS(M9-OFFSET(M9,I$3,0)),ABS(N9-OFFSET(N9,I$3,0)),ABS(O9-OFFSET(O9,I$3,0)))</f>
        <v>#VALUE!</v>
      </c>
      <c r="U9" s="207" t="e">
        <f t="shared" ref="U9:U44" si="0">ROUND(P9,$S$90)</f>
        <v>#VALUE!</v>
      </c>
      <c r="V9" s="207">
        <f ca="1">ROUND((Force_3_1!P7*E$3-Force_3_1!O7*E$3)/2,$S$90)</f>
        <v>0</v>
      </c>
      <c r="W9" s="215" t="e">
        <f t="shared" ref="W9:W44" ca="1" si="1">ROUND(F9-V9,$S$90)</f>
        <v>#VALUE!</v>
      </c>
      <c r="X9" s="215" t="e">
        <f t="shared" ref="X9:X44" ca="1" si="2">ROUND(F9+V9,$S$90)</f>
        <v>#VALUE!</v>
      </c>
      <c r="Y9" s="207" t="str">
        <f t="shared" ref="Y9:Y26" ca="1" si="3">"± "&amp;TEXT(V9,$T$90)</f>
        <v>± 0</v>
      </c>
      <c r="Z9" s="207" t="str">
        <f t="shared" ref="Z9:Z44" si="4">IF(M91=FALSE,"-",IF(AND(W9&lt;=U9,U9&lt;=X9),"PASS","FAIL"))</f>
        <v>-</v>
      </c>
    </row>
    <row r="10" spans="1:26" s="66" customFormat="1" ht="15" customHeight="1">
      <c r="B10" s="590"/>
      <c r="C10" s="187" t="b">
        <f>IF(Force_3_1!A8="",FALSE,TRUE)</f>
        <v>0</v>
      </c>
      <c r="D10" s="187" t="str">
        <f>IF($C10=FALSE,"",VALUE(Force_3_1!A8))</f>
        <v/>
      </c>
      <c r="E10" s="207" t="str">
        <f>IF($C10=FALSE,"",Force_3_1!C8)</f>
        <v/>
      </c>
      <c r="F10" s="307" t="str">
        <f>IF($C10=FALSE,"",IF(Force_3_1!A32="실하중 힘 교정기",D10*E$3,Force_3_1!A32*$C$3*(1-1.2/8000)))</f>
        <v/>
      </c>
      <c r="G10" s="187" t="str">
        <f>IF($C10=FALSE,"",Force_3_1!V8)</f>
        <v/>
      </c>
      <c r="H10" s="207" t="str">
        <f>IF($C10=FALSE,"",Force_3_1!W8)</f>
        <v/>
      </c>
      <c r="I10" s="188" t="str">
        <f>IF($C10=FALSE,"",Force_3_1!X8)</f>
        <v/>
      </c>
      <c r="J10" s="311" t="str">
        <f t="shared" ref="J10:J26" si="5">IF($C10=FALSE,"",G10*$E$3)</f>
        <v/>
      </c>
      <c r="K10" s="255" t="str">
        <f t="shared" ref="K10:K26" si="6">IF($C10=FALSE,"",H10*$E$3)</f>
        <v/>
      </c>
      <c r="L10" s="307" t="str">
        <f t="shared" ref="L10:L26" si="7">IF($C10=FALSE,"",I10*$E$3)</f>
        <v/>
      </c>
      <c r="M10" s="312" t="str">
        <f t="shared" ref="M10:M26" si="8">IF($C10=FALSE,"",J10-J$9)</f>
        <v/>
      </c>
      <c r="N10" s="255" t="str">
        <f t="shared" ref="N10:N26" si="9">IF($C10=FALSE,"",K10-K$9)</f>
        <v/>
      </c>
      <c r="O10" s="307" t="str">
        <f t="shared" ref="O10:O26" si="10">IF($C10=FALSE,"",L10-L$9)</f>
        <v/>
      </c>
      <c r="P10" s="311" t="str">
        <f t="shared" ref="P10:P26" si="11">IF($C10=FALSE,"",AVERAGE(M10:O10))</f>
        <v/>
      </c>
      <c r="Q10" s="311" t="str">
        <f t="shared" ref="Q10:Q26" si="12">IF($C10=FALSE,"",IF(F10=0,0,ROUND(F10,S$90)-ROUND(P10,S$90)))</f>
        <v/>
      </c>
      <c r="R10" s="219" t="str">
        <f t="shared" ref="R10:R26" si="13">IF($C10=FALSE,"",IF(F10=0,0,(ROUND(P10,S$90)-ROUND(F10,S$90))/ROUND(F10,S$90)*100))</f>
        <v/>
      </c>
      <c r="S10" s="212">
        <f ca="1">OFFSET(P8,I$3,0)</f>
        <v>0</v>
      </c>
      <c r="U10" s="207" t="e">
        <f t="shared" si="0"/>
        <v>#VALUE!</v>
      </c>
      <c r="V10" s="207">
        <f ca="1">ROUND((Force_3_1!P8*E$3-Force_3_1!O8*E$3)/2,$S$90)</f>
        <v>0</v>
      </c>
      <c r="W10" s="215" t="e">
        <f t="shared" ca="1" si="1"/>
        <v>#VALUE!</v>
      </c>
      <c r="X10" s="215" t="e">
        <f t="shared" ca="1" si="2"/>
        <v>#VALUE!</v>
      </c>
      <c r="Y10" s="207" t="str">
        <f t="shared" ca="1" si="3"/>
        <v>± 0</v>
      </c>
      <c r="Z10" s="207" t="str">
        <f t="shared" si="4"/>
        <v>-</v>
      </c>
    </row>
    <row r="11" spans="1:26" s="66" customFormat="1" ht="15" customHeight="1">
      <c r="B11" s="590"/>
      <c r="C11" s="187" t="b">
        <f>IF(Force_3_1!A9="",FALSE,TRUE)</f>
        <v>0</v>
      </c>
      <c r="D11" s="187" t="str">
        <f>IF($C11=FALSE,"",VALUE(Force_3_1!A9))</f>
        <v/>
      </c>
      <c r="E11" s="207" t="str">
        <f>IF($C11=FALSE,"",Force_3_1!C9)</f>
        <v/>
      </c>
      <c r="F11" s="307" t="str">
        <f>IF($C11=FALSE,"",IF(Force_3_1!A33="실하중 힘 교정기",D11*E$3,Force_3_1!A33*$C$3*(1-1.2/8000)))</f>
        <v/>
      </c>
      <c r="G11" s="187" t="str">
        <f>IF($C11=FALSE,"",Force_3_1!V9)</f>
        <v/>
      </c>
      <c r="H11" s="207" t="str">
        <f>IF($C11=FALSE,"",Force_3_1!W9)</f>
        <v/>
      </c>
      <c r="I11" s="188" t="str">
        <f>IF($C11=FALSE,"",Force_3_1!X9)</f>
        <v/>
      </c>
      <c r="J11" s="311" t="str">
        <f t="shared" si="5"/>
        <v/>
      </c>
      <c r="K11" s="255" t="str">
        <f t="shared" si="6"/>
        <v/>
      </c>
      <c r="L11" s="307" t="str">
        <f t="shared" si="7"/>
        <v/>
      </c>
      <c r="M11" s="312" t="str">
        <f t="shared" si="8"/>
        <v/>
      </c>
      <c r="N11" s="255" t="str">
        <f t="shared" si="9"/>
        <v/>
      </c>
      <c r="O11" s="307" t="str">
        <f t="shared" si="10"/>
        <v/>
      </c>
      <c r="P11" s="311" t="str">
        <f t="shared" si="11"/>
        <v/>
      </c>
      <c r="Q11" s="311" t="str">
        <f t="shared" si="12"/>
        <v/>
      </c>
      <c r="R11" s="219" t="str">
        <f t="shared" si="13"/>
        <v/>
      </c>
      <c r="S11" s="212" t="e">
        <f ca="1">S9/S10</f>
        <v>#VALUE!</v>
      </c>
      <c r="U11" s="207" t="e">
        <f t="shared" si="0"/>
        <v>#VALUE!</v>
      </c>
      <c r="V11" s="207">
        <f ca="1">ROUND((Force_3_1!P9*E$3-Force_3_1!O9*E$3)/2,$S$90)</f>
        <v>0</v>
      </c>
      <c r="W11" s="215" t="e">
        <f t="shared" ca="1" si="1"/>
        <v>#VALUE!</v>
      </c>
      <c r="X11" s="215" t="e">
        <f t="shared" ca="1" si="2"/>
        <v>#VALUE!</v>
      </c>
      <c r="Y11" s="207" t="str">
        <f t="shared" ca="1" si="3"/>
        <v>± 0</v>
      </c>
      <c r="Z11" s="207" t="str">
        <f t="shared" si="4"/>
        <v>-</v>
      </c>
    </row>
    <row r="12" spans="1:26" s="66" customFormat="1" ht="15" customHeight="1">
      <c r="B12" s="590"/>
      <c r="C12" s="187" t="b">
        <f>IF(Force_3_1!A10="",FALSE,TRUE)</f>
        <v>0</v>
      </c>
      <c r="D12" s="187" t="str">
        <f>IF($C12=FALSE,"",VALUE(Force_3_1!A10))</f>
        <v/>
      </c>
      <c r="E12" s="207" t="str">
        <f>IF($C12=FALSE,"",Force_3_1!C10)</f>
        <v/>
      </c>
      <c r="F12" s="307" t="str">
        <f>IF($C12=FALSE,"",IF(Force_3_1!A34="실하중 힘 교정기",D12*E$3,Force_3_1!A34*$C$3*(1-1.2/8000)))</f>
        <v/>
      </c>
      <c r="G12" s="187" t="str">
        <f>IF($C12=FALSE,"",Force_3_1!V10)</f>
        <v/>
      </c>
      <c r="H12" s="207" t="str">
        <f>IF($C12=FALSE,"",Force_3_1!W10)</f>
        <v/>
      </c>
      <c r="I12" s="188" t="str">
        <f>IF($C12=FALSE,"",Force_3_1!X10)</f>
        <v/>
      </c>
      <c r="J12" s="311" t="str">
        <f t="shared" si="5"/>
        <v/>
      </c>
      <c r="K12" s="255" t="str">
        <f t="shared" si="6"/>
        <v/>
      </c>
      <c r="L12" s="307" t="str">
        <f t="shared" si="7"/>
        <v/>
      </c>
      <c r="M12" s="312" t="str">
        <f t="shared" si="8"/>
        <v/>
      </c>
      <c r="N12" s="255" t="str">
        <f t="shared" si="9"/>
        <v/>
      </c>
      <c r="O12" s="307" t="str">
        <f t="shared" si="10"/>
        <v/>
      </c>
      <c r="P12" s="311" t="str">
        <f t="shared" si="11"/>
        <v/>
      </c>
      <c r="Q12" s="311" t="str">
        <f t="shared" si="12"/>
        <v/>
      </c>
      <c r="R12" s="219" t="str">
        <f t="shared" si="13"/>
        <v/>
      </c>
      <c r="S12" s="355"/>
      <c r="U12" s="207" t="e">
        <f t="shared" si="0"/>
        <v>#VALUE!</v>
      </c>
      <c r="V12" s="207">
        <f ca="1">ROUND((Force_3_1!P10*E$3-Force_3_1!O10*E$3)/2,$S$90)</f>
        <v>0</v>
      </c>
      <c r="W12" s="215" t="e">
        <f t="shared" ca="1" si="1"/>
        <v>#VALUE!</v>
      </c>
      <c r="X12" s="215" t="e">
        <f t="shared" ca="1" si="2"/>
        <v>#VALUE!</v>
      </c>
      <c r="Y12" s="207" t="str">
        <f t="shared" ca="1" si="3"/>
        <v>± 0</v>
      </c>
      <c r="Z12" s="207" t="str">
        <f t="shared" si="4"/>
        <v>-</v>
      </c>
    </row>
    <row r="13" spans="1:26" s="66" customFormat="1" ht="15" customHeight="1">
      <c r="B13" s="590"/>
      <c r="C13" s="187" t="b">
        <f>IF(Force_3_1!A11="",FALSE,TRUE)</f>
        <v>0</v>
      </c>
      <c r="D13" s="187" t="str">
        <f>IF($C13=FALSE,"",VALUE(Force_3_1!A11))</f>
        <v/>
      </c>
      <c r="E13" s="207" t="str">
        <f>IF($C13=FALSE,"",Force_3_1!C11)</f>
        <v/>
      </c>
      <c r="F13" s="307" t="str">
        <f>IF($C13=FALSE,"",IF(Force_3_1!A35="실하중 힘 교정기",D13*E$3,Force_3_1!A35*$C$3*(1-1.2/8000)))</f>
        <v/>
      </c>
      <c r="G13" s="187" t="str">
        <f>IF($C13=FALSE,"",Force_3_1!V11)</f>
        <v/>
      </c>
      <c r="H13" s="207" t="str">
        <f>IF($C13=FALSE,"",Force_3_1!W11)</f>
        <v/>
      </c>
      <c r="I13" s="188" t="str">
        <f>IF($C13=FALSE,"",Force_3_1!X11)</f>
        <v/>
      </c>
      <c r="J13" s="311" t="str">
        <f t="shared" si="5"/>
        <v/>
      </c>
      <c r="K13" s="255" t="str">
        <f t="shared" si="6"/>
        <v/>
      </c>
      <c r="L13" s="307" t="str">
        <f t="shared" si="7"/>
        <v/>
      </c>
      <c r="M13" s="312" t="str">
        <f t="shared" si="8"/>
        <v/>
      </c>
      <c r="N13" s="255" t="str">
        <f t="shared" si="9"/>
        <v/>
      </c>
      <c r="O13" s="307" t="str">
        <f t="shared" si="10"/>
        <v/>
      </c>
      <c r="P13" s="311" t="str">
        <f t="shared" si="11"/>
        <v/>
      </c>
      <c r="Q13" s="311" t="str">
        <f t="shared" si="12"/>
        <v/>
      </c>
      <c r="R13" s="219" t="str">
        <f t="shared" si="13"/>
        <v/>
      </c>
      <c r="S13" s="356"/>
      <c r="U13" s="207" t="e">
        <f t="shared" si="0"/>
        <v>#VALUE!</v>
      </c>
      <c r="V13" s="207">
        <f ca="1">ROUND((Force_3_1!P11*E$3-Force_3_1!O11*E$3)/2,$S$90)</f>
        <v>0</v>
      </c>
      <c r="W13" s="215" t="e">
        <f t="shared" ca="1" si="1"/>
        <v>#VALUE!</v>
      </c>
      <c r="X13" s="215" t="e">
        <f t="shared" ca="1" si="2"/>
        <v>#VALUE!</v>
      </c>
      <c r="Y13" s="207" t="str">
        <f t="shared" ca="1" si="3"/>
        <v>± 0</v>
      </c>
      <c r="Z13" s="207" t="str">
        <f t="shared" si="4"/>
        <v>-</v>
      </c>
    </row>
    <row r="14" spans="1:26" s="66" customFormat="1" ht="15" customHeight="1">
      <c r="B14" s="590"/>
      <c r="C14" s="187" t="b">
        <f>IF(Force_3_1!A12="",FALSE,TRUE)</f>
        <v>0</v>
      </c>
      <c r="D14" s="187" t="str">
        <f>IF($C14=FALSE,"",VALUE(Force_3_1!A12))</f>
        <v/>
      </c>
      <c r="E14" s="207" t="str">
        <f>IF($C14=FALSE,"",Force_3_1!C12)</f>
        <v/>
      </c>
      <c r="F14" s="307" t="str">
        <f>IF($C14=FALSE,"",IF(Force_3_1!A36="실하중 힘 교정기",D14*E$3,Force_3_1!A36*$C$3*(1-1.2/8000)))</f>
        <v/>
      </c>
      <c r="G14" s="187" t="str">
        <f>IF($C14=FALSE,"",Force_3_1!V12)</f>
        <v/>
      </c>
      <c r="H14" s="207" t="str">
        <f>IF($C14=FALSE,"",Force_3_1!W12)</f>
        <v/>
      </c>
      <c r="I14" s="188" t="str">
        <f>IF($C14=FALSE,"",Force_3_1!X12)</f>
        <v/>
      </c>
      <c r="J14" s="311" t="str">
        <f t="shared" si="5"/>
        <v/>
      </c>
      <c r="K14" s="255" t="str">
        <f t="shared" si="6"/>
        <v/>
      </c>
      <c r="L14" s="307" t="str">
        <f t="shared" si="7"/>
        <v/>
      </c>
      <c r="M14" s="312" t="str">
        <f t="shared" si="8"/>
        <v/>
      </c>
      <c r="N14" s="255" t="str">
        <f t="shared" si="9"/>
        <v/>
      </c>
      <c r="O14" s="307" t="str">
        <f t="shared" si="10"/>
        <v/>
      </c>
      <c r="P14" s="311" t="str">
        <f t="shared" si="11"/>
        <v/>
      </c>
      <c r="Q14" s="311" t="str">
        <f t="shared" si="12"/>
        <v/>
      </c>
      <c r="R14" s="219" t="str">
        <f t="shared" si="13"/>
        <v/>
      </c>
      <c r="S14" s="356"/>
      <c r="U14" s="207" t="e">
        <f t="shared" si="0"/>
        <v>#VALUE!</v>
      </c>
      <c r="V14" s="207">
        <f ca="1">ROUND((Force_3_1!P12*E$3-Force_3_1!O12*E$3)/2,$S$90)</f>
        <v>0</v>
      </c>
      <c r="W14" s="215" t="e">
        <f t="shared" ca="1" si="1"/>
        <v>#VALUE!</v>
      </c>
      <c r="X14" s="215" t="e">
        <f t="shared" ca="1" si="2"/>
        <v>#VALUE!</v>
      </c>
      <c r="Y14" s="207" t="str">
        <f t="shared" ca="1" si="3"/>
        <v>± 0</v>
      </c>
      <c r="Z14" s="207" t="str">
        <f t="shared" si="4"/>
        <v>-</v>
      </c>
    </row>
    <row r="15" spans="1:26" s="66" customFormat="1" ht="15" customHeight="1">
      <c r="B15" s="590"/>
      <c r="C15" s="187" t="b">
        <f>IF(Force_3_1!A13="",FALSE,TRUE)</f>
        <v>0</v>
      </c>
      <c r="D15" s="187" t="str">
        <f>IF($C15=FALSE,"",VALUE(Force_3_1!A13))</f>
        <v/>
      </c>
      <c r="E15" s="207" t="str">
        <f>IF($C15=FALSE,"",Force_3_1!C13)</f>
        <v/>
      </c>
      <c r="F15" s="307" t="str">
        <f>IF($C15=FALSE,"",IF(Force_3_1!A37="실하중 힘 교정기",D15*E$3,Force_3_1!A37*$C$3*(1-1.2/8000)))</f>
        <v/>
      </c>
      <c r="G15" s="187" t="str">
        <f>IF($C15=FALSE,"",Force_3_1!V13)</f>
        <v/>
      </c>
      <c r="H15" s="207" t="str">
        <f>IF($C15=FALSE,"",Force_3_1!W13)</f>
        <v/>
      </c>
      <c r="I15" s="188" t="str">
        <f>IF($C15=FALSE,"",Force_3_1!X13)</f>
        <v/>
      </c>
      <c r="J15" s="311" t="str">
        <f t="shared" si="5"/>
        <v/>
      </c>
      <c r="K15" s="255" t="str">
        <f t="shared" si="6"/>
        <v/>
      </c>
      <c r="L15" s="307" t="str">
        <f t="shared" si="7"/>
        <v/>
      </c>
      <c r="M15" s="312" t="str">
        <f t="shared" si="8"/>
        <v/>
      </c>
      <c r="N15" s="255" t="str">
        <f t="shared" si="9"/>
        <v/>
      </c>
      <c r="O15" s="307" t="str">
        <f t="shared" si="10"/>
        <v/>
      </c>
      <c r="P15" s="311" t="str">
        <f t="shared" si="11"/>
        <v/>
      </c>
      <c r="Q15" s="311" t="str">
        <f t="shared" si="12"/>
        <v/>
      </c>
      <c r="R15" s="219" t="str">
        <f t="shared" si="13"/>
        <v/>
      </c>
      <c r="S15" s="356"/>
      <c r="U15" s="207" t="e">
        <f t="shared" si="0"/>
        <v>#VALUE!</v>
      </c>
      <c r="V15" s="207">
        <f ca="1">ROUND((Force_3_1!P13*E$3-Force_3_1!O13*E$3)/2,$S$90)</f>
        <v>0</v>
      </c>
      <c r="W15" s="215" t="e">
        <f t="shared" ca="1" si="1"/>
        <v>#VALUE!</v>
      </c>
      <c r="X15" s="215" t="e">
        <f t="shared" ca="1" si="2"/>
        <v>#VALUE!</v>
      </c>
      <c r="Y15" s="207" t="str">
        <f t="shared" ca="1" si="3"/>
        <v>± 0</v>
      </c>
      <c r="Z15" s="207" t="str">
        <f t="shared" si="4"/>
        <v>-</v>
      </c>
    </row>
    <row r="16" spans="1:26" s="66" customFormat="1" ht="15" customHeight="1">
      <c r="B16" s="590"/>
      <c r="C16" s="187" t="b">
        <f>IF(Force_3_1!A14="",FALSE,TRUE)</f>
        <v>0</v>
      </c>
      <c r="D16" s="187" t="str">
        <f>IF($C16=FALSE,"",VALUE(Force_3_1!A14))</f>
        <v/>
      </c>
      <c r="E16" s="207" t="str">
        <f>IF($C16=FALSE,"",Force_3_1!C14)</f>
        <v/>
      </c>
      <c r="F16" s="307" t="str">
        <f>IF($C16=FALSE,"",IF(Force_3_1!A38="실하중 힘 교정기",D16*E$3,Force_3_1!A38*$C$3*(1-1.2/8000)))</f>
        <v/>
      </c>
      <c r="G16" s="187" t="str">
        <f>IF($C16=FALSE,"",Force_3_1!V14)</f>
        <v/>
      </c>
      <c r="H16" s="207" t="str">
        <f>IF($C16=FALSE,"",Force_3_1!W14)</f>
        <v/>
      </c>
      <c r="I16" s="188" t="str">
        <f>IF($C16=FALSE,"",Force_3_1!X14)</f>
        <v/>
      </c>
      <c r="J16" s="311" t="str">
        <f t="shared" si="5"/>
        <v/>
      </c>
      <c r="K16" s="255" t="str">
        <f t="shared" si="6"/>
        <v/>
      </c>
      <c r="L16" s="307" t="str">
        <f t="shared" si="7"/>
        <v/>
      </c>
      <c r="M16" s="312" t="str">
        <f t="shared" si="8"/>
        <v/>
      </c>
      <c r="N16" s="255" t="str">
        <f t="shared" si="9"/>
        <v/>
      </c>
      <c r="O16" s="307" t="str">
        <f t="shared" si="10"/>
        <v/>
      </c>
      <c r="P16" s="311" t="str">
        <f t="shared" si="11"/>
        <v/>
      </c>
      <c r="Q16" s="311" t="str">
        <f t="shared" si="12"/>
        <v/>
      </c>
      <c r="R16" s="219" t="str">
        <f t="shared" si="13"/>
        <v/>
      </c>
      <c r="S16" s="356"/>
      <c r="U16" s="207" t="e">
        <f t="shared" si="0"/>
        <v>#VALUE!</v>
      </c>
      <c r="V16" s="207">
        <f ca="1">ROUND((Force_3_1!P14*E$3-Force_3_1!O14*E$3)/2,$S$90)</f>
        <v>0</v>
      </c>
      <c r="W16" s="215" t="e">
        <f t="shared" ca="1" si="1"/>
        <v>#VALUE!</v>
      </c>
      <c r="X16" s="215" t="e">
        <f t="shared" ca="1" si="2"/>
        <v>#VALUE!</v>
      </c>
      <c r="Y16" s="207" t="str">
        <f t="shared" ca="1" si="3"/>
        <v>± 0</v>
      </c>
      <c r="Z16" s="207" t="str">
        <f t="shared" si="4"/>
        <v>-</v>
      </c>
    </row>
    <row r="17" spans="2:26" s="66" customFormat="1" ht="15" customHeight="1">
      <c r="B17" s="590"/>
      <c r="C17" s="187" t="b">
        <f>IF(Force_3_1!A15="",FALSE,TRUE)</f>
        <v>0</v>
      </c>
      <c r="D17" s="187" t="str">
        <f>IF($C17=FALSE,"",VALUE(Force_3_1!A15))</f>
        <v/>
      </c>
      <c r="E17" s="207" t="str">
        <f>IF($C17=FALSE,"",Force_3_1!C15)</f>
        <v/>
      </c>
      <c r="F17" s="307" t="str">
        <f>IF($C17=FALSE,"",IF(Force_3_1!A39="실하중 힘 교정기",D17*E$3,Force_3_1!A39*$C$3*(1-1.2/8000)))</f>
        <v/>
      </c>
      <c r="G17" s="187" t="str">
        <f>IF($C17=FALSE,"",Force_3_1!V15)</f>
        <v/>
      </c>
      <c r="H17" s="207" t="str">
        <f>IF($C17=FALSE,"",Force_3_1!W15)</f>
        <v/>
      </c>
      <c r="I17" s="188" t="str">
        <f>IF($C17=FALSE,"",Force_3_1!X15)</f>
        <v/>
      </c>
      <c r="J17" s="311" t="str">
        <f t="shared" si="5"/>
        <v/>
      </c>
      <c r="K17" s="255" t="str">
        <f t="shared" si="6"/>
        <v/>
      </c>
      <c r="L17" s="307" t="str">
        <f t="shared" si="7"/>
        <v/>
      </c>
      <c r="M17" s="312" t="str">
        <f t="shared" si="8"/>
        <v/>
      </c>
      <c r="N17" s="255" t="str">
        <f t="shared" si="9"/>
        <v/>
      </c>
      <c r="O17" s="307" t="str">
        <f t="shared" si="10"/>
        <v/>
      </c>
      <c r="P17" s="311" t="str">
        <f t="shared" si="11"/>
        <v/>
      </c>
      <c r="Q17" s="311" t="str">
        <f t="shared" si="12"/>
        <v/>
      </c>
      <c r="R17" s="219" t="str">
        <f t="shared" si="13"/>
        <v/>
      </c>
      <c r="S17" s="356"/>
      <c r="U17" s="207" t="e">
        <f t="shared" si="0"/>
        <v>#VALUE!</v>
      </c>
      <c r="V17" s="207">
        <f ca="1">ROUND((Force_3_1!P15*E$3-Force_3_1!O15*E$3)/2,$S$90)</f>
        <v>0</v>
      </c>
      <c r="W17" s="215" t="e">
        <f t="shared" ca="1" si="1"/>
        <v>#VALUE!</v>
      </c>
      <c r="X17" s="215" t="e">
        <f t="shared" ca="1" si="2"/>
        <v>#VALUE!</v>
      </c>
      <c r="Y17" s="207" t="str">
        <f t="shared" ca="1" si="3"/>
        <v>± 0</v>
      </c>
      <c r="Z17" s="207" t="str">
        <f t="shared" si="4"/>
        <v>-</v>
      </c>
    </row>
    <row r="18" spans="2:26" s="66" customFormat="1" ht="15" customHeight="1">
      <c r="B18" s="590"/>
      <c r="C18" s="187" t="b">
        <f>IF(Force_3_1!A16="",FALSE,TRUE)</f>
        <v>0</v>
      </c>
      <c r="D18" s="187" t="str">
        <f>IF($C18=FALSE,"",VALUE(Force_3_1!A16))</f>
        <v/>
      </c>
      <c r="E18" s="207" t="str">
        <f>IF($C18=FALSE,"",Force_3_1!C16)</f>
        <v/>
      </c>
      <c r="F18" s="307" t="str">
        <f>IF($C18=FALSE,"",IF(Force_3_1!A40="실하중 힘 교정기",D18*E$3,Force_3_1!A40*$C$3*(1-1.2/8000)))</f>
        <v/>
      </c>
      <c r="G18" s="187" t="str">
        <f>IF($C18=FALSE,"",Force_3_1!V16)</f>
        <v/>
      </c>
      <c r="H18" s="207" t="str">
        <f>IF($C18=FALSE,"",Force_3_1!W16)</f>
        <v/>
      </c>
      <c r="I18" s="188" t="str">
        <f>IF($C18=FALSE,"",Force_3_1!X16)</f>
        <v/>
      </c>
      <c r="J18" s="311" t="str">
        <f t="shared" si="5"/>
        <v/>
      </c>
      <c r="K18" s="255" t="str">
        <f t="shared" si="6"/>
        <v/>
      </c>
      <c r="L18" s="307" t="str">
        <f t="shared" si="7"/>
        <v/>
      </c>
      <c r="M18" s="312" t="str">
        <f t="shared" si="8"/>
        <v/>
      </c>
      <c r="N18" s="255" t="str">
        <f t="shared" si="9"/>
        <v/>
      </c>
      <c r="O18" s="307" t="str">
        <f t="shared" si="10"/>
        <v/>
      </c>
      <c r="P18" s="311" t="str">
        <f t="shared" si="11"/>
        <v/>
      </c>
      <c r="Q18" s="311" t="str">
        <f t="shared" si="12"/>
        <v/>
      </c>
      <c r="R18" s="219" t="str">
        <f t="shared" si="13"/>
        <v/>
      </c>
      <c r="S18" s="356"/>
      <c r="U18" s="207" t="e">
        <f t="shared" si="0"/>
        <v>#VALUE!</v>
      </c>
      <c r="V18" s="207">
        <f ca="1">ROUND((Force_3_1!P16*E$3-Force_3_1!O16*E$3)/2,$S$90)</f>
        <v>0</v>
      </c>
      <c r="W18" s="215" t="e">
        <f t="shared" ca="1" si="1"/>
        <v>#VALUE!</v>
      </c>
      <c r="X18" s="215" t="e">
        <f t="shared" ca="1" si="2"/>
        <v>#VALUE!</v>
      </c>
      <c r="Y18" s="207" t="str">
        <f t="shared" ca="1" si="3"/>
        <v>± 0</v>
      </c>
      <c r="Z18" s="207" t="str">
        <f t="shared" si="4"/>
        <v>-</v>
      </c>
    </row>
    <row r="19" spans="2:26" s="66" customFormat="1" ht="15" customHeight="1">
      <c r="B19" s="590"/>
      <c r="C19" s="187" t="b">
        <f>IF(Force_3_1!A17="",FALSE,TRUE)</f>
        <v>0</v>
      </c>
      <c r="D19" s="187" t="str">
        <f>IF($C19=FALSE,"",VALUE(Force_3_1!A17))</f>
        <v/>
      </c>
      <c r="E19" s="207" t="str">
        <f>IF($C19=FALSE,"",Force_3_1!C17)</f>
        <v/>
      </c>
      <c r="F19" s="307" t="str">
        <f>IF($C19=FALSE,"",IF(Force_3_1!A41="실하중 힘 교정기",D19*E$3,Force_3_1!A41*$C$3*(1-1.2/8000)))</f>
        <v/>
      </c>
      <c r="G19" s="187" t="str">
        <f>IF($C19=FALSE,"",Force_3_1!V17)</f>
        <v/>
      </c>
      <c r="H19" s="207" t="str">
        <f>IF($C19=FALSE,"",Force_3_1!W17)</f>
        <v/>
      </c>
      <c r="I19" s="188" t="str">
        <f>IF($C19=FALSE,"",Force_3_1!X17)</f>
        <v/>
      </c>
      <c r="J19" s="311" t="str">
        <f t="shared" si="5"/>
        <v/>
      </c>
      <c r="K19" s="255" t="str">
        <f t="shared" si="6"/>
        <v/>
      </c>
      <c r="L19" s="307" t="str">
        <f t="shared" si="7"/>
        <v/>
      </c>
      <c r="M19" s="312" t="str">
        <f t="shared" si="8"/>
        <v/>
      </c>
      <c r="N19" s="255" t="str">
        <f t="shared" si="9"/>
        <v/>
      </c>
      <c r="O19" s="307" t="str">
        <f t="shared" si="10"/>
        <v/>
      </c>
      <c r="P19" s="311" t="str">
        <f t="shared" si="11"/>
        <v/>
      </c>
      <c r="Q19" s="311" t="str">
        <f t="shared" si="12"/>
        <v/>
      </c>
      <c r="R19" s="219" t="str">
        <f t="shared" si="13"/>
        <v/>
      </c>
      <c r="S19" s="356"/>
      <c r="U19" s="207" t="e">
        <f t="shared" si="0"/>
        <v>#VALUE!</v>
      </c>
      <c r="V19" s="207">
        <f ca="1">ROUND((Force_3_1!P17*E$3-Force_3_1!O17*E$3)/2,$S$90)</f>
        <v>0</v>
      </c>
      <c r="W19" s="215" t="e">
        <f t="shared" ca="1" si="1"/>
        <v>#VALUE!</v>
      </c>
      <c r="X19" s="215" t="e">
        <f t="shared" ca="1" si="2"/>
        <v>#VALUE!</v>
      </c>
      <c r="Y19" s="207" t="str">
        <f t="shared" ca="1" si="3"/>
        <v>± 0</v>
      </c>
      <c r="Z19" s="207" t="str">
        <f t="shared" si="4"/>
        <v>-</v>
      </c>
    </row>
    <row r="20" spans="2:26" s="66" customFormat="1" ht="15" customHeight="1">
      <c r="B20" s="590"/>
      <c r="C20" s="187" t="b">
        <f>IF(Force_3_1!A18="",FALSE,TRUE)</f>
        <v>0</v>
      </c>
      <c r="D20" s="187" t="str">
        <f>IF($C20=FALSE,"",VALUE(Force_3_1!A18))</f>
        <v/>
      </c>
      <c r="E20" s="207" t="str">
        <f>IF($C20=FALSE,"",Force_3_1!C18)</f>
        <v/>
      </c>
      <c r="F20" s="307" t="str">
        <f>IF($C20=FALSE,"",IF(Force_3_1!A42="실하중 힘 교정기",D20*E$3,Force_3_1!A42*$C$3*(1-1.2/8000)))</f>
        <v/>
      </c>
      <c r="G20" s="187" t="str">
        <f>IF($C20=FALSE,"",Force_3_1!V18)</f>
        <v/>
      </c>
      <c r="H20" s="207" t="str">
        <f>IF($C20=FALSE,"",Force_3_1!W18)</f>
        <v/>
      </c>
      <c r="I20" s="188" t="str">
        <f>IF($C20=FALSE,"",Force_3_1!X18)</f>
        <v/>
      </c>
      <c r="J20" s="311" t="str">
        <f t="shared" si="5"/>
        <v/>
      </c>
      <c r="K20" s="255" t="str">
        <f t="shared" si="6"/>
        <v/>
      </c>
      <c r="L20" s="307" t="str">
        <f t="shared" si="7"/>
        <v/>
      </c>
      <c r="M20" s="312" t="str">
        <f t="shared" si="8"/>
        <v/>
      </c>
      <c r="N20" s="255" t="str">
        <f t="shared" si="9"/>
        <v/>
      </c>
      <c r="O20" s="307" t="str">
        <f t="shared" si="10"/>
        <v/>
      </c>
      <c r="P20" s="311" t="str">
        <f t="shared" si="11"/>
        <v/>
      </c>
      <c r="Q20" s="311" t="str">
        <f t="shared" si="12"/>
        <v/>
      </c>
      <c r="R20" s="219" t="str">
        <f t="shared" si="13"/>
        <v/>
      </c>
      <c r="S20" s="356"/>
      <c r="U20" s="207" t="e">
        <f t="shared" si="0"/>
        <v>#VALUE!</v>
      </c>
      <c r="V20" s="207">
        <f ca="1">ROUND((Force_3_1!P18*E$3-Force_3_1!O18*E$3)/2,$S$90)</f>
        <v>0</v>
      </c>
      <c r="W20" s="215" t="e">
        <f t="shared" ca="1" si="1"/>
        <v>#VALUE!</v>
      </c>
      <c r="X20" s="215" t="e">
        <f t="shared" ca="1" si="2"/>
        <v>#VALUE!</v>
      </c>
      <c r="Y20" s="207" t="str">
        <f t="shared" ca="1" si="3"/>
        <v>± 0</v>
      </c>
      <c r="Z20" s="207" t="str">
        <f t="shared" si="4"/>
        <v>-</v>
      </c>
    </row>
    <row r="21" spans="2:26" s="66" customFormat="1" ht="15" customHeight="1">
      <c r="B21" s="590"/>
      <c r="C21" s="187" t="b">
        <f>IF(Force_3_1!A19="",FALSE,TRUE)</f>
        <v>0</v>
      </c>
      <c r="D21" s="187" t="str">
        <f>IF($C21=FALSE,"",VALUE(Force_3_1!A19))</f>
        <v/>
      </c>
      <c r="E21" s="207" t="str">
        <f>IF($C21=FALSE,"",Force_3_1!C19)</f>
        <v/>
      </c>
      <c r="F21" s="307" t="str">
        <f>IF($C21=FALSE,"",IF(Force_3_1!A43="실하중 힘 교정기",D21*E$3,Force_3_1!A43*$C$3*(1-1.2/8000)))</f>
        <v/>
      </c>
      <c r="G21" s="187" t="str">
        <f>IF($C21=FALSE,"",Force_3_1!V19)</f>
        <v/>
      </c>
      <c r="H21" s="207" t="str">
        <f>IF($C21=FALSE,"",Force_3_1!W19)</f>
        <v/>
      </c>
      <c r="I21" s="188" t="str">
        <f>IF($C21=FALSE,"",Force_3_1!X19)</f>
        <v/>
      </c>
      <c r="J21" s="311" t="str">
        <f t="shared" si="5"/>
        <v/>
      </c>
      <c r="K21" s="255" t="str">
        <f t="shared" si="6"/>
        <v/>
      </c>
      <c r="L21" s="307" t="str">
        <f t="shared" si="7"/>
        <v/>
      </c>
      <c r="M21" s="312" t="str">
        <f t="shared" si="8"/>
        <v/>
      </c>
      <c r="N21" s="255" t="str">
        <f t="shared" si="9"/>
        <v/>
      </c>
      <c r="O21" s="307" t="str">
        <f t="shared" si="10"/>
        <v/>
      </c>
      <c r="P21" s="311" t="str">
        <f t="shared" si="11"/>
        <v/>
      </c>
      <c r="Q21" s="311" t="str">
        <f t="shared" si="12"/>
        <v/>
      </c>
      <c r="R21" s="219" t="str">
        <f t="shared" si="13"/>
        <v/>
      </c>
      <c r="S21" s="356"/>
      <c r="U21" s="207" t="e">
        <f t="shared" si="0"/>
        <v>#VALUE!</v>
      </c>
      <c r="V21" s="207">
        <f ca="1">ROUND((Force_3_1!P19*E$3-Force_3_1!O19*E$3)/2,$S$90)</f>
        <v>0</v>
      </c>
      <c r="W21" s="215" t="e">
        <f t="shared" ca="1" si="1"/>
        <v>#VALUE!</v>
      </c>
      <c r="X21" s="215" t="e">
        <f t="shared" ca="1" si="2"/>
        <v>#VALUE!</v>
      </c>
      <c r="Y21" s="207" t="str">
        <f t="shared" ca="1" si="3"/>
        <v>± 0</v>
      </c>
      <c r="Z21" s="207" t="str">
        <f t="shared" si="4"/>
        <v>-</v>
      </c>
    </row>
    <row r="22" spans="2:26" s="66" customFormat="1" ht="15" customHeight="1">
      <c r="B22" s="590"/>
      <c r="C22" s="187" t="b">
        <f>IF(Force_3_1!A20="",FALSE,TRUE)</f>
        <v>0</v>
      </c>
      <c r="D22" s="187" t="str">
        <f>IF($C22=FALSE,"",VALUE(Force_3_1!A20))</f>
        <v/>
      </c>
      <c r="E22" s="207" t="str">
        <f>IF($C22=FALSE,"",Force_3_1!C20)</f>
        <v/>
      </c>
      <c r="F22" s="307" t="str">
        <f>IF($C22=FALSE,"",IF(Force_3_1!A44="실하중 힘 교정기",D22*E$3,Force_3_1!A44*$C$3*(1-1.2/8000)))</f>
        <v/>
      </c>
      <c r="G22" s="187" t="str">
        <f>IF($C22=FALSE,"",Force_3_1!V20)</f>
        <v/>
      </c>
      <c r="H22" s="207" t="str">
        <f>IF($C22=FALSE,"",Force_3_1!W20)</f>
        <v/>
      </c>
      <c r="I22" s="188" t="str">
        <f>IF($C22=FALSE,"",Force_3_1!X20)</f>
        <v/>
      </c>
      <c r="J22" s="311" t="str">
        <f t="shared" si="5"/>
        <v/>
      </c>
      <c r="K22" s="255" t="str">
        <f t="shared" si="6"/>
        <v/>
      </c>
      <c r="L22" s="307" t="str">
        <f t="shared" si="7"/>
        <v/>
      </c>
      <c r="M22" s="312" t="str">
        <f t="shared" si="8"/>
        <v/>
      </c>
      <c r="N22" s="255" t="str">
        <f t="shared" si="9"/>
        <v/>
      </c>
      <c r="O22" s="307" t="str">
        <f t="shared" si="10"/>
        <v/>
      </c>
      <c r="P22" s="311" t="str">
        <f t="shared" si="11"/>
        <v/>
      </c>
      <c r="Q22" s="311" t="str">
        <f t="shared" si="12"/>
        <v/>
      </c>
      <c r="R22" s="219" t="str">
        <f t="shared" si="13"/>
        <v/>
      </c>
      <c r="S22" s="356"/>
      <c r="U22" s="207" t="e">
        <f t="shared" si="0"/>
        <v>#VALUE!</v>
      </c>
      <c r="V22" s="207">
        <f ca="1">ROUND((Force_3_1!P20*E$3-Force_3_1!O20*E$3)/2,$S$90)</f>
        <v>0</v>
      </c>
      <c r="W22" s="215" t="e">
        <f t="shared" ca="1" si="1"/>
        <v>#VALUE!</v>
      </c>
      <c r="X22" s="215" t="e">
        <f t="shared" ca="1" si="2"/>
        <v>#VALUE!</v>
      </c>
      <c r="Y22" s="207" t="str">
        <f t="shared" ca="1" si="3"/>
        <v>± 0</v>
      </c>
      <c r="Z22" s="207" t="str">
        <f t="shared" si="4"/>
        <v>-</v>
      </c>
    </row>
    <row r="23" spans="2:26" s="66" customFormat="1" ht="15" customHeight="1">
      <c r="B23" s="590"/>
      <c r="C23" s="187" t="b">
        <f>IF(Force_3_1!A21="",FALSE,TRUE)</f>
        <v>0</v>
      </c>
      <c r="D23" s="187" t="str">
        <f>IF($C23=FALSE,"",VALUE(Force_3_1!A21))</f>
        <v/>
      </c>
      <c r="E23" s="207" t="str">
        <f>IF($C23=FALSE,"",Force_3_1!C21)</f>
        <v/>
      </c>
      <c r="F23" s="307" t="str">
        <f>IF($C23=FALSE,"",IF(Force_3_1!A45="실하중 힘 교정기",D23*E$3,Force_3_1!A45*$C$3*(1-1.2/8000)))</f>
        <v/>
      </c>
      <c r="G23" s="187" t="str">
        <f>IF($C23=FALSE,"",Force_3_1!V21)</f>
        <v/>
      </c>
      <c r="H23" s="207" t="str">
        <f>IF($C23=FALSE,"",Force_3_1!W21)</f>
        <v/>
      </c>
      <c r="I23" s="188" t="str">
        <f>IF($C23=FALSE,"",Force_3_1!X21)</f>
        <v/>
      </c>
      <c r="J23" s="311" t="str">
        <f t="shared" si="5"/>
        <v/>
      </c>
      <c r="K23" s="255" t="str">
        <f t="shared" si="6"/>
        <v/>
      </c>
      <c r="L23" s="307" t="str">
        <f t="shared" si="7"/>
        <v/>
      </c>
      <c r="M23" s="312" t="str">
        <f t="shared" si="8"/>
        <v/>
      </c>
      <c r="N23" s="255" t="str">
        <f t="shared" si="9"/>
        <v/>
      </c>
      <c r="O23" s="307" t="str">
        <f t="shared" si="10"/>
        <v/>
      </c>
      <c r="P23" s="311" t="str">
        <f t="shared" si="11"/>
        <v/>
      </c>
      <c r="Q23" s="311" t="str">
        <f t="shared" si="12"/>
        <v/>
      </c>
      <c r="R23" s="219" t="str">
        <f t="shared" si="13"/>
        <v/>
      </c>
      <c r="S23" s="356"/>
      <c r="U23" s="207" t="e">
        <f t="shared" si="0"/>
        <v>#VALUE!</v>
      </c>
      <c r="V23" s="207">
        <f ca="1">ROUND((Force_3_1!P21*E$3-Force_3_1!O21*E$3)/2,$S$90)</f>
        <v>0</v>
      </c>
      <c r="W23" s="215" t="e">
        <f t="shared" ca="1" si="1"/>
        <v>#VALUE!</v>
      </c>
      <c r="X23" s="215" t="e">
        <f t="shared" ca="1" si="2"/>
        <v>#VALUE!</v>
      </c>
      <c r="Y23" s="207" t="str">
        <f t="shared" ca="1" si="3"/>
        <v>± 0</v>
      </c>
      <c r="Z23" s="207" t="str">
        <f t="shared" si="4"/>
        <v>-</v>
      </c>
    </row>
    <row r="24" spans="2:26" s="66" customFormat="1" ht="15" customHeight="1">
      <c r="B24" s="590"/>
      <c r="C24" s="187" t="b">
        <f>IF(Force_3_1!A22="",FALSE,TRUE)</f>
        <v>0</v>
      </c>
      <c r="D24" s="187" t="str">
        <f>IF($C24=FALSE,"",VALUE(Force_3_1!A22))</f>
        <v/>
      </c>
      <c r="E24" s="207" t="str">
        <f>IF($C24=FALSE,"",Force_3_1!C22)</f>
        <v/>
      </c>
      <c r="F24" s="307" t="str">
        <f>IF($C24=FALSE,"",IF(Force_3_1!A46="실하중 힘 교정기",D24*E$3,Force_3_1!A46*$C$3*(1-1.2/8000)))</f>
        <v/>
      </c>
      <c r="G24" s="187" t="str">
        <f>IF($C24=FALSE,"",Force_3_1!V22)</f>
        <v/>
      </c>
      <c r="H24" s="207" t="str">
        <f>IF($C24=FALSE,"",Force_3_1!W22)</f>
        <v/>
      </c>
      <c r="I24" s="188" t="str">
        <f>IF($C24=FALSE,"",Force_3_1!X22)</f>
        <v/>
      </c>
      <c r="J24" s="311" t="str">
        <f t="shared" si="5"/>
        <v/>
      </c>
      <c r="K24" s="255" t="str">
        <f t="shared" si="6"/>
        <v/>
      </c>
      <c r="L24" s="307" t="str">
        <f t="shared" si="7"/>
        <v/>
      </c>
      <c r="M24" s="312" t="str">
        <f t="shared" si="8"/>
        <v/>
      </c>
      <c r="N24" s="255" t="str">
        <f t="shared" si="9"/>
        <v/>
      </c>
      <c r="O24" s="307" t="str">
        <f t="shared" si="10"/>
        <v/>
      </c>
      <c r="P24" s="311" t="str">
        <f t="shared" si="11"/>
        <v/>
      </c>
      <c r="Q24" s="311" t="str">
        <f t="shared" si="12"/>
        <v/>
      </c>
      <c r="R24" s="219" t="str">
        <f t="shared" si="13"/>
        <v/>
      </c>
      <c r="S24" s="356"/>
      <c r="U24" s="207" t="e">
        <f t="shared" si="0"/>
        <v>#VALUE!</v>
      </c>
      <c r="V24" s="207">
        <f ca="1">ROUND((Force_3_1!P22*E$3-Force_3_1!O22*E$3)/2,$S$90)</f>
        <v>0</v>
      </c>
      <c r="W24" s="215" t="e">
        <f t="shared" ca="1" si="1"/>
        <v>#VALUE!</v>
      </c>
      <c r="X24" s="215" t="e">
        <f t="shared" ca="1" si="2"/>
        <v>#VALUE!</v>
      </c>
      <c r="Y24" s="207" t="str">
        <f t="shared" ca="1" si="3"/>
        <v>± 0</v>
      </c>
      <c r="Z24" s="207" t="str">
        <f t="shared" si="4"/>
        <v>-</v>
      </c>
    </row>
    <row r="25" spans="2:26" s="66" customFormat="1" ht="15" customHeight="1">
      <c r="B25" s="590"/>
      <c r="C25" s="187" t="b">
        <f>IF(Force_3_1!A23="",FALSE,TRUE)</f>
        <v>0</v>
      </c>
      <c r="D25" s="187" t="str">
        <f>IF($C25=FALSE,"",VALUE(Force_3_1!A23))</f>
        <v/>
      </c>
      <c r="E25" s="207" t="str">
        <f>IF($C25=FALSE,"",Force_3_1!C23)</f>
        <v/>
      </c>
      <c r="F25" s="307" t="str">
        <f>IF($C25=FALSE,"",IF(Force_3_1!A47="실하중 힘 교정기",D25*E$3,Force_3_1!A47*$C$3*(1-1.2/8000)))</f>
        <v/>
      </c>
      <c r="G25" s="187" t="str">
        <f>IF($C25=FALSE,"",Force_3_1!V23)</f>
        <v/>
      </c>
      <c r="H25" s="207" t="str">
        <f>IF($C25=FALSE,"",Force_3_1!W23)</f>
        <v/>
      </c>
      <c r="I25" s="188" t="str">
        <f>IF($C25=FALSE,"",Force_3_1!X23)</f>
        <v/>
      </c>
      <c r="J25" s="311" t="str">
        <f t="shared" si="5"/>
        <v/>
      </c>
      <c r="K25" s="255" t="str">
        <f t="shared" si="6"/>
        <v/>
      </c>
      <c r="L25" s="307" t="str">
        <f t="shared" si="7"/>
        <v/>
      </c>
      <c r="M25" s="312" t="str">
        <f t="shared" si="8"/>
        <v/>
      </c>
      <c r="N25" s="255" t="str">
        <f t="shared" si="9"/>
        <v/>
      </c>
      <c r="O25" s="307" t="str">
        <f t="shared" si="10"/>
        <v/>
      </c>
      <c r="P25" s="311" t="str">
        <f t="shared" si="11"/>
        <v/>
      </c>
      <c r="Q25" s="311" t="str">
        <f t="shared" si="12"/>
        <v/>
      </c>
      <c r="R25" s="219" t="str">
        <f t="shared" si="13"/>
        <v/>
      </c>
      <c r="S25" s="356"/>
      <c r="U25" s="207" t="e">
        <f t="shared" si="0"/>
        <v>#VALUE!</v>
      </c>
      <c r="V25" s="207">
        <f ca="1">ROUND((Force_3_1!P23*E$3-Force_3_1!O23*E$3)/2,$S$90)</f>
        <v>0</v>
      </c>
      <c r="W25" s="215" t="e">
        <f t="shared" ca="1" si="1"/>
        <v>#VALUE!</v>
      </c>
      <c r="X25" s="215" t="e">
        <f t="shared" ca="1" si="2"/>
        <v>#VALUE!</v>
      </c>
      <c r="Y25" s="207" t="str">
        <f t="shared" ca="1" si="3"/>
        <v>± 0</v>
      </c>
      <c r="Z25" s="207" t="str">
        <f t="shared" si="4"/>
        <v>-</v>
      </c>
    </row>
    <row r="26" spans="2:26" s="66" customFormat="1" ht="15" customHeight="1">
      <c r="B26" s="593"/>
      <c r="C26" s="189" t="b">
        <f>IF(Force_3_1!A24="",FALSE,TRUE)</f>
        <v>0</v>
      </c>
      <c r="D26" s="189" t="str">
        <f>IF($C26=FALSE,"",VALUE(Force_3_1!A24))</f>
        <v/>
      </c>
      <c r="E26" s="190" t="str">
        <f>IF($C26=FALSE,"",Force_3_1!C24)</f>
        <v/>
      </c>
      <c r="F26" s="308" t="str">
        <f>IF($C26=FALSE,"",IF(Force_3_1!A48="실하중 힘 교정기",D26*E$3,Force_3_1!A48*$C$3*(1-1.2/8000)))</f>
        <v/>
      </c>
      <c r="G26" s="189" t="str">
        <f>IF($C26=FALSE,"",Force_3_1!V24)</f>
        <v/>
      </c>
      <c r="H26" s="190" t="str">
        <f>IF($C26=FALSE,"",Force_3_1!W24)</f>
        <v/>
      </c>
      <c r="I26" s="191" t="str">
        <f>IF($C26=FALSE,"",Force_3_1!X24)</f>
        <v/>
      </c>
      <c r="J26" s="313" t="str">
        <f t="shared" si="5"/>
        <v/>
      </c>
      <c r="K26" s="256" t="str">
        <f t="shared" si="6"/>
        <v/>
      </c>
      <c r="L26" s="308" t="str">
        <f t="shared" si="7"/>
        <v/>
      </c>
      <c r="M26" s="314" t="str">
        <f t="shared" si="8"/>
        <v/>
      </c>
      <c r="N26" s="256" t="str">
        <f t="shared" si="9"/>
        <v/>
      </c>
      <c r="O26" s="308" t="str">
        <f t="shared" si="10"/>
        <v/>
      </c>
      <c r="P26" s="313" t="str">
        <f t="shared" si="11"/>
        <v/>
      </c>
      <c r="Q26" s="313" t="str">
        <f t="shared" si="12"/>
        <v/>
      </c>
      <c r="R26" s="199" t="str">
        <f t="shared" si="13"/>
        <v/>
      </c>
      <c r="S26" s="357"/>
      <c r="U26" s="190" t="e">
        <f t="shared" si="0"/>
        <v>#VALUE!</v>
      </c>
      <c r="V26" s="190">
        <f ca="1">ROUND((Force_3_1!P24*E$3-Force_3_1!O24*E$3)/2,$S$90)</f>
        <v>0</v>
      </c>
      <c r="W26" s="196" t="e">
        <f t="shared" ca="1" si="1"/>
        <v>#VALUE!</v>
      </c>
      <c r="X26" s="196" t="e">
        <f t="shared" ca="1" si="2"/>
        <v>#VALUE!</v>
      </c>
      <c r="Y26" s="190" t="str">
        <f t="shared" ca="1" si="3"/>
        <v>± 0</v>
      </c>
      <c r="Z26" s="190" t="str">
        <f t="shared" si="4"/>
        <v>-</v>
      </c>
    </row>
    <row r="27" spans="2:26" s="66" customFormat="1" ht="15" customHeight="1">
      <c r="B27" s="589" t="str">
        <f>IF(B3="Tension Gauge","반시계방향","압축방향")</f>
        <v>압축방향</v>
      </c>
      <c r="C27" s="192" t="b">
        <f>IF(Force_3_2!A7="",FALSE,TRUE)</f>
        <v>0</v>
      </c>
      <c r="D27" s="192" t="str">
        <f>IF($C27=FALSE,"",VALUE(Force_3_2!A7))</f>
        <v/>
      </c>
      <c r="E27" s="193" t="str">
        <f>IF($C27=FALSE,"",Force_3_2!C7)</f>
        <v/>
      </c>
      <c r="F27" s="309" t="str">
        <f>IF($C27=FALSE,"",IF(Force_3_2!A31="실하중 힘 교정기",D27*E$3,Force_3_2!A31*$C$3*(1-1.2/8000)))</f>
        <v/>
      </c>
      <c r="G27" s="192" t="str">
        <f>IF($C27=FALSE,"",Force_3_2!V7)</f>
        <v/>
      </c>
      <c r="H27" s="193" t="str">
        <f>IF($C27=FALSE,"",Force_3_2!W7)</f>
        <v/>
      </c>
      <c r="I27" s="194" t="str">
        <f>IF($C27=FALSE,"",Force_3_2!X7)</f>
        <v/>
      </c>
      <c r="J27" s="315" t="str">
        <f t="shared" ref="J27" si="14">IF($C27=FALSE,"",G27*$E$3)</f>
        <v/>
      </c>
      <c r="K27" s="257" t="str">
        <f t="shared" ref="K27" si="15">IF($C27=FALSE,"",H27*$E$3)</f>
        <v/>
      </c>
      <c r="L27" s="310" t="str">
        <f t="shared" ref="L27" si="16">IF($C27=FALSE,"",I27*$E$3)</f>
        <v/>
      </c>
      <c r="M27" s="351" t="str">
        <f>IF($C27=FALSE,"",J27-J$27)</f>
        <v/>
      </c>
      <c r="N27" s="352" t="str">
        <f>IF($C27=FALSE,"",K27-K$27)</f>
        <v/>
      </c>
      <c r="O27" s="309" t="str">
        <f>IF($C27=FALSE,"",L27-L$27)</f>
        <v/>
      </c>
      <c r="P27" s="315" t="str">
        <f>IF($C27=FALSE,"",AVERAGE(M27:O27))</f>
        <v/>
      </c>
      <c r="Q27" s="315" t="str">
        <f>IF($C27=FALSE,"",IF(F27=0,0,ROUND(F27,S$90)-ROUND(P27,S$90)))</f>
        <v/>
      </c>
      <c r="R27" s="157" t="str">
        <f>IF($C27=FALSE,"",IF(F27=0,0,(ROUND(P27,S$90)-ROUND(F27,S$90))/ROUND(F27,S$90)*100))</f>
        <v/>
      </c>
      <c r="S27" s="169" t="e">
        <f ca="1">MAX(ABS(M27-OFFSET(M27,J$3,0)),ABS(N27-OFFSET(N27,J$3,0)),ABS(O27-OFFSET(O27,J$3,0)))</f>
        <v>#VALUE!</v>
      </c>
      <c r="U27" s="183" t="e">
        <f t="shared" si="0"/>
        <v>#VALUE!</v>
      </c>
      <c r="V27" s="183">
        <f ca="1">ROUND((Force_3_2!P7*E$3-Force_3_2!O7*E$3)/2,$S$90)</f>
        <v>0</v>
      </c>
      <c r="W27" s="204" t="e">
        <f t="shared" ca="1" si="1"/>
        <v>#VALUE!</v>
      </c>
      <c r="X27" s="204" t="e">
        <f t="shared" ca="1" si="2"/>
        <v>#VALUE!</v>
      </c>
      <c r="Y27" s="183" t="str">
        <f ca="1">"± "&amp;TEXT(V27,$T$90)</f>
        <v>± 0</v>
      </c>
      <c r="Z27" s="183" t="str">
        <f t="shared" si="4"/>
        <v>-</v>
      </c>
    </row>
    <row r="28" spans="2:26" s="66" customFormat="1" ht="15" customHeight="1">
      <c r="B28" s="590"/>
      <c r="C28" s="168" t="b">
        <f>IF(Force_3_2!A8="",FALSE,TRUE)</f>
        <v>0</v>
      </c>
      <c r="D28" s="168" t="str">
        <f>IF($C28=FALSE,"",VALUE(Force_3_2!A8))</f>
        <v/>
      </c>
      <c r="E28" s="183" t="str">
        <f>IF($C28=FALSE,"",Force_3_2!C8)</f>
        <v/>
      </c>
      <c r="F28" s="310" t="str">
        <f>IF($C28=FALSE,"",IF(Force_3_2!A32="실하중 힘 교정기",D28*E$3,Force_3_2!A32*$C$3*(1-1.2/8000)))</f>
        <v/>
      </c>
      <c r="G28" s="187" t="str">
        <f>IF($C28=FALSE,"",Force_3_2!V8)</f>
        <v/>
      </c>
      <c r="H28" s="207" t="str">
        <f>IF($C28=FALSE,"",Force_3_2!W8)</f>
        <v/>
      </c>
      <c r="I28" s="188" t="str">
        <f>IF($C28=FALSE,"",Force_3_2!X8)</f>
        <v/>
      </c>
      <c r="J28" s="311" t="str">
        <f t="shared" ref="J28:J44" si="17">IF($C28=FALSE,"",G28*$E$3)</f>
        <v/>
      </c>
      <c r="K28" s="255" t="str">
        <f t="shared" ref="K28:K44" si="18">IF($C28=FALSE,"",H28*$E$3)</f>
        <v/>
      </c>
      <c r="L28" s="307" t="str">
        <f t="shared" ref="L28:L44" si="19">IF($C28=FALSE,"",I28*$E$3)</f>
        <v/>
      </c>
      <c r="M28" s="312" t="str">
        <f t="shared" ref="M28:M44" si="20">IF($C28=FALSE,"",J28-J$27)</f>
        <v/>
      </c>
      <c r="N28" s="255" t="str">
        <f t="shared" ref="N28:N44" si="21">IF($C28=FALSE,"",K28-K$27)</f>
        <v/>
      </c>
      <c r="O28" s="307" t="str">
        <f t="shared" ref="O28:O44" si="22">IF($C28=FALSE,"",L28-L$27)</f>
        <v/>
      </c>
      <c r="P28" s="311" t="str">
        <f t="shared" ref="P28:P44" si="23">IF($C28=FALSE,"",AVERAGE(M28:O28))</f>
        <v/>
      </c>
      <c r="Q28" s="311" t="str">
        <f t="shared" ref="Q28:Q44" si="24">IF($C28=FALSE,"",IF(F28=0,0,ROUND(F28,S$90)-ROUND(P28,S$90)))</f>
        <v/>
      </c>
      <c r="R28" s="219" t="str">
        <f t="shared" ref="R28:R44" si="25">IF($C28=FALSE,"",IF(F28=0,0,(ROUND(P28,S$90)-ROUND(F28,S$90))/ROUND(F28,S$90)*100))</f>
        <v/>
      </c>
      <c r="S28" s="212" t="str">
        <f ca="1">OFFSET(P26,J$3,0)</f>
        <v/>
      </c>
      <c r="U28" s="207" t="e">
        <f t="shared" si="0"/>
        <v>#VALUE!</v>
      </c>
      <c r="V28" s="207">
        <f ca="1">ROUND((Force_3_2!P8*E$3-Force_3_2!O8*E$3)/2,$S$90)</f>
        <v>0</v>
      </c>
      <c r="W28" s="215" t="e">
        <f t="shared" ca="1" si="1"/>
        <v>#VALUE!</v>
      </c>
      <c r="X28" s="215" t="e">
        <f t="shared" ca="1" si="2"/>
        <v>#VALUE!</v>
      </c>
      <c r="Y28" s="207" t="str">
        <f t="shared" ref="Y28:Y44" ca="1" si="26">"± "&amp;TEXT(V28,$T$90)</f>
        <v>± 0</v>
      </c>
      <c r="Z28" s="207" t="str">
        <f t="shared" si="4"/>
        <v>-</v>
      </c>
    </row>
    <row r="29" spans="2:26" s="66" customFormat="1" ht="15" customHeight="1">
      <c r="B29" s="590"/>
      <c r="C29" s="168" t="b">
        <f>IF(Force_3_2!A9="",FALSE,TRUE)</f>
        <v>0</v>
      </c>
      <c r="D29" s="168" t="str">
        <f>IF($C29=FALSE,"",VALUE(Force_3_2!A9))</f>
        <v/>
      </c>
      <c r="E29" s="183" t="str">
        <f>IF($C29=FALSE,"",Force_3_2!C9)</f>
        <v/>
      </c>
      <c r="F29" s="310" t="str">
        <f>IF($C29=FALSE,"",IF(Force_3_2!A33="실하중 힘 교정기",D29*E$3,Force_3_2!A33*$C$3*(1-1.2/8000)))</f>
        <v/>
      </c>
      <c r="G29" s="187" t="str">
        <f>IF($C29=FALSE,"",Force_3_2!V9)</f>
        <v/>
      </c>
      <c r="H29" s="207" t="str">
        <f>IF($C29=FALSE,"",Force_3_2!W9)</f>
        <v/>
      </c>
      <c r="I29" s="188" t="str">
        <f>IF($C29=FALSE,"",Force_3_2!X9)</f>
        <v/>
      </c>
      <c r="J29" s="311" t="str">
        <f t="shared" si="17"/>
        <v/>
      </c>
      <c r="K29" s="255" t="str">
        <f t="shared" si="18"/>
        <v/>
      </c>
      <c r="L29" s="307" t="str">
        <f t="shared" si="19"/>
        <v/>
      </c>
      <c r="M29" s="312" t="str">
        <f t="shared" si="20"/>
        <v/>
      </c>
      <c r="N29" s="255" t="str">
        <f t="shared" si="21"/>
        <v/>
      </c>
      <c r="O29" s="307" t="str">
        <f t="shared" si="22"/>
        <v/>
      </c>
      <c r="P29" s="311" t="str">
        <f t="shared" si="23"/>
        <v/>
      </c>
      <c r="Q29" s="311" t="str">
        <f t="shared" si="24"/>
        <v/>
      </c>
      <c r="R29" s="219" t="str">
        <f t="shared" si="25"/>
        <v/>
      </c>
      <c r="S29" s="212" t="e">
        <f ca="1">S27/S28</f>
        <v>#VALUE!</v>
      </c>
      <c r="U29" s="207" t="e">
        <f t="shared" si="0"/>
        <v>#VALUE!</v>
      </c>
      <c r="V29" s="207">
        <f ca="1">ROUND((Force_3_2!P9*E$3-Force_3_2!O9*E$3)/2,$S$90)</f>
        <v>0</v>
      </c>
      <c r="W29" s="215" t="e">
        <f t="shared" ca="1" si="1"/>
        <v>#VALUE!</v>
      </c>
      <c r="X29" s="215" t="e">
        <f t="shared" ca="1" si="2"/>
        <v>#VALUE!</v>
      </c>
      <c r="Y29" s="207" t="str">
        <f t="shared" ca="1" si="26"/>
        <v>± 0</v>
      </c>
      <c r="Z29" s="207" t="str">
        <f t="shared" si="4"/>
        <v>-</v>
      </c>
    </row>
    <row r="30" spans="2:26" s="66" customFormat="1" ht="15" customHeight="1">
      <c r="B30" s="590"/>
      <c r="C30" s="168" t="b">
        <f>IF(Force_3_2!A10="",FALSE,TRUE)</f>
        <v>0</v>
      </c>
      <c r="D30" s="168" t="str">
        <f>IF($C30=FALSE,"",VALUE(Force_3_2!A10))</f>
        <v/>
      </c>
      <c r="E30" s="183" t="str">
        <f>IF($C30=FALSE,"",Force_3_2!C10)</f>
        <v/>
      </c>
      <c r="F30" s="310" t="str">
        <f>IF($C30=FALSE,"",IF(Force_3_2!A34="실하중 힘 교정기",D30*E$3,Force_3_2!A34*$C$3*(1-1.2/8000)))</f>
        <v/>
      </c>
      <c r="G30" s="187" t="str">
        <f>IF($C30=FALSE,"",Force_3_2!V10)</f>
        <v/>
      </c>
      <c r="H30" s="207" t="str">
        <f>IF($C30=FALSE,"",Force_3_2!W10)</f>
        <v/>
      </c>
      <c r="I30" s="188" t="str">
        <f>IF($C30=FALSE,"",Force_3_2!X10)</f>
        <v/>
      </c>
      <c r="J30" s="311" t="str">
        <f t="shared" si="17"/>
        <v/>
      </c>
      <c r="K30" s="255" t="str">
        <f t="shared" si="18"/>
        <v/>
      </c>
      <c r="L30" s="307" t="str">
        <f t="shared" si="19"/>
        <v/>
      </c>
      <c r="M30" s="312" t="str">
        <f t="shared" si="20"/>
        <v/>
      </c>
      <c r="N30" s="255" t="str">
        <f t="shared" si="21"/>
        <v/>
      </c>
      <c r="O30" s="307" t="str">
        <f t="shared" si="22"/>
        <v/>
      </c>
      <c r="P30" s="311" t="str">
        <f t="shared" si="23"/>
        <v/>
      </c>
      <c r="Q30" s="311" t="str">
        <f t="shared" si="24"/>
        <v/>
      </c>
      <c r="R30" s="219" t="str">
        <f t="shared" si="25"/>
        <v/>
      </c>
      <c r="S30" s="355"/>
      <c r="U30" s="207" t="e">
        <f t="shared" si="0"/>
        <v>#VALUE!</v>
      </c>
      <c r="V30" s="207">
        <f ca="1">ROUND((Force_3_2!P10*E$3-Force_3_2!O10*E$3)/2,$S$90)</f>
        <v>0</v>
      </c>
      <c r="W30" s="215" t="e">
        <f t="shared" ca="1" si="1"/>
        <v>#VALUE!</v>
      </c>
      <c r="X30" s="215" t="e">
        <f t="shared" ca="1" si="2"/>
        <v>#VALUE!</v>
      </c>
      <c r="Y30" s="207" t="str">
        <f t="shared" ca="1" si="26"/>
        <v>± 0</v>
      </c>
      <c r="Z30" s="207" t="str">
        <f t="shared" si="4"/>
        <v>-</v>
      </c>
    </row>
    <row r="31" spans="2:26" s="66" customFormat="1" ht="15" customHeight="1">
      <c r="B31" s="590"/>
      <c r="C31" s="168" t="b">
        <f>IF(Force_3_2!A11="",FALSE,TRUE)</f>
        <v>0</v>
      </c>
      <c r="D31" s="168" t="str">
        <f>IF($C31=FALSE,"",VALUE(Force_3_2!A11))</f>
        <v/>
      </c>
      <c r="E31" s="183" t="str">
        <f>IF($C31=FALSE,"",Force_3_2!C11)</f>
        <v/>
      </c>
      <c r="F31" s="310" t="str">
        <f>IF($C31=FALSE,"",IF(Force_3_2!A35="실하중 힘 교정기",D31*E$3,Force_3_2!A35*$C$3*(1-1.2/8000)))</f>
        <v/>
      </c>
      <c r="G31" s="187" t="str">
        <f>IF($C31=FALSE,"",Force_3_2!V11)</f>
        <v/>
      </c>
      <c r="H31" s="207" t="str">
        <f>IF($C31=FALSE,"",Force_3_2!W11)</f>
        <v/>
      </c>
      <c r="I31" s="188" t="str">
        <f>IF($C31=FALSE,"",Force_3_2!X11)</f>
        <v/>
      </c>
      <c r="J31" s="311" t="str">
        <f t="shared" si="17"/>
        <v/>
      </c>
      <c r="K31" s="255" t="str">
        <f t="shared" si="18"/>
        <v/>
      </c>
      <c r="L31" s="307" t="str">
        <f t="shared" si="19"/>
        <v/>
      </c>
      <c r="M31" s="312" t="str">
        <f t="shared" si="20"/>
        <v/>
      </c>
      <c r="N31" s="255" t="str">
        <f t="shared" si="21"/>
        <v/>
      </c>
      <c r="O31" s="307" t="str">
        <f t="shared" si="22"/>
        <v/>
      </c>
      <c r="P31" s="311" t="str">
        <f t="shared" si="23"/>
        <v/>
      </c>
      <c r="Q31" s="311" t="str">
        <f t="shared" si="24"/>
        <v/>
      </c>
      <c r="R31" s="219" t="str">
        <f t="shared" si="25"/>
        <v/>
      </c>
      <c r="S31" s="356"/>
      <c r="U31" s="207" t="e">
        <f t="shared" si="0"/>
        <v>#VALUE!</v>
      </c>
      <c r="V31" s="207">
        <f ca="1">ROUND((Force_3_2!P11*E$3-Force_3_2!O11*E$3)/2,$S$90)</f>
        <v>0</v>
      </c>
      <c r="W31" s="215" t="e">
        <f t="shared" ca="1" si="1"/>
        <v>#VALUE!</v>
      </c>
      <c r="X31" s="215" t="e">
        <f t="shared" ca="1" si="2"/>
        <v>#VALUE!</v>
      </c>
      <c r="Y31" s="207" t="str">
        <f t="shared" ca="1" si="26"/>
        <v>± 0</v>
      </c>
      <c r="Z31" s="207" t="str">
        <f t="shared" si="4"/>
        <v>-</v>
      </c>
    </row>
    <row r="32" spans="2:26" s="66" customFormat="1" ht="15" customHeight="1">
      <c r="B32" s="590"/>
      <c r="C32" s="168" t="b">
        <f>IF(Force_3_2!A12="",FALSE,TRUE)</f>
        <v>0</v>
      </c>
      <c r="D32" s="168" t="str">
        <f>IF($C32=FALSE,"",VALUE(Force_3_2!A12))</f>
        <v/>
      </c>
      <c r="E32" s="183" t="str">
        <f>IF($C32=FALSE,"",Force_3_2!C12)</f>
        <v/>
      </c>
      <c r="F32" s="310" t="str">
        <f>IF($C32=FALSE,"",IF(Force_3_2!A36="실하중 힘 교정기",D32*E$3,Force_3_2!A36*$C$3*(1-1.2/8000)))</f>
        <v/>
      </c>
      <c r="G32" s="187" t="str">
        <f>IF($C32=FALSE,"",Force_3_2!V12)</f>
        <v/>
      </c>
      <c r="H32" s="207" t="str">
        <f>IF($C32=FALSE,"",Force_3_2!W12)</f>
        <v/>
      </c>
      <c r="I32" s="188" t="str">
        <f>IF($C32=FALSE,"",Force_3_2!X12)</f>
        <v/>
      </c>
      <c r="J32" s="311" t="str">
        <f t="shared" si="17"/>
        <v/>
      </c>
      <c r="K32" s="255" t="str">
        <f t="shared" si="18"/>
        <v/>
      </c>
      <c r="L32" s="307" t="str">
        <f t="shared" si="19"/>
        <v/>
      </c>
      <c r="M32" s="312" t="str">
        <f t="shared" si="20"/>
        <v/>
      </c>
      <c r="N32" s="255" t="str">
        <f t="shared" si="21"/>
        <v/>
      </c>
      <c r="O32" s="307" t="str">
        <f t="shared" si="22"/>
        <v/>
      </c>
      <c r="P32" s="311" t="str">
        <f t="shared" si="23"/>
        <v/>
      </c>
      <c r="Q32" s="311" t="str">
        <f t="shared" si="24"/>
        <v/>
      </c>
      <c r="R32" s="219" t="str">
        <f t="shared" si="25"/>
        <v/>
      </c>
      <c r="S32" s="356"/>
      <c r="U32" s="207" t="e">
        <f t="shared" si="0"/>
        <v>#VALUE!</v>
      </c>
      <c r="V32" s="207">
        <f ca="1">ROUND((Force_3_2!P12*E$3-Force_3_2!O12*E$3)/2,$S$90)</f>
        <v>0</v>
      </c>
      <c r="W32" s="215" t="e">
        <f t="shared" ca="1" si="1"/>
        <v>#VALUE!</v>
      </c>
      <c r="X32" s="215" t="e">
        <f t="shared" ca="1" si="2"/>
        <v>#VALUE!</v>
      </c>
      <c r="Y32" s="207" t="str">
        <f t="shared" ca="1" si="26"/>
        <v>± 0</v>
      </c>
      <c r="Z32" s="207" t="str">
        <f t="shared" si="4"/>
        <v>-</v>
      </c>
    </row>
    <row r="33" spans="1:28" s="66" customFormat="1" ht="15" customHeight="1">
      <c r="B33" s="590"/>
      <c r="C33" s="168" t="b">
        <f>IF(Force_3_2!A13="",FALSE,TRUE)</f>
        <v>0</v>
      </c>
      <c r="D33" s="168" t="str">
        <f>IF($C33=FALSE,"",VALUE(Force_3_2!A13))</f>
        <v/>
      </c>
      <c r="E33" s="183" t="str">
        <f>IF($C33=FALSE,"",Force_3_2!C13)</f>
        <v/>
      </c>
      <c r="F33" s="310" t="str">
        <f>IF($C33=FALSE,"",IF(Force_3_2!A37="실하중 힘 교정기",D33*E$3,Force_3_2!A37*$C$3*(1-1.2/8000)))</f>
        <v/>
      </c>
      <c r="G33" s="187" t="str">
        <f>IF($C33=FALSE,"",Force_3_2!V13)</f>
        <v/>
      </c>
      <c r="H33" s="207" t="str">
        <f>IF($C33=FALSE,"",Force_3_2!W13)</f>
        <v/>
      </c>
      <c r="I33" s="188" t="str">
        <f>IF($C33=FALSE,"",Force_3_2!X13)</f>
        <v/>
      </c>
      <c r="J33" s="311" t="str">
        <f t="shared" si="17"/>
        <v/>
      </c>
      <c r="K33" s="255" t="str">
        <f t="shared" si="18"/>
        <v/>
      </c>
      <c r="L33" s="307" t="str">
        <f t="shared" si="19"/>
        <v/>
      </c>
      <c r="M33" s="312" t="str">
        <f t="shared" si="20"/>
        <v/>
      </c>
      <c r="N33" s="255" t="str">
        <f t="shared" si="21"/>
        <v/>
      </c>
      <c r="O33" s="307" t="str">
        <f t="shared" si="22"/>
        <v/>
      </c>
      <c r="P33" s="311" t="str">
        <f t="shared" si="23"/>
        <v/>
      </c>
      <c r="Q33" s="311" t="str">
        <f t="shared" si="24"/>
        <v/>
      </c>
      <c r="R33" s="219" t="str">
        <f t="shared" si="25"/>
        <v/>
      </c>
      <c r="S33" s="356"/>
      <c r="U33" s="207" t="e">
        <f t="shared" si="0"/>
        <v>#VALUE!</v>
      </c>
      <c r="V33" s="207">
        <f ca="1">ROUND((Force_3_2!P13*E$3-Force_3_2!O13*E$3)/2,$S$90)</f>
        <v>0</v>
      </c>
      <c r="W33" s="215" t="e">
        <f t="shared" ca="1" si="1"/>
        <v>#VALUE!</v>
      </c>
      <c r="X33" s="215" t="e">
        <f t="shared" ca="1" si="2"/>
        <v>#VALUE!</v>
      </c>
      <c r="Y33" s="207" t="str">
        <f t="shared" ca="1" si="26"/>
        <v>± 0</v>
      </c>
      <c r="Z33" s="207" t="str">
        <f t="shared" si="4"/>
        <v>-</v>
      </c>
    </row>
    <row r="34" spans="1:28" s="66" customFormat="1" ht="15" customHeight="1">
      <c r="B34" s="590"/>
      <c r="C34" s="168" t="b">
        <f>IF(Force_3_2!A14="",FALSE,TRUE)</f>
        <v>0</v>
      </c>
      <c r="D34" s="168" t="str">
        <f>IF($C34=FALSE,"",VALUE(Force_3_2!A14))</f>
        <v/>
      </c>
      <c r="E34" s="183" t="str">
        <f>IF($C34=FALSE,"",Force_3_2!C14)</f>
        <v/>
      </c>
      <c r="F34" s="310" t="str">
        <f>IF($C34=FALSE,"",IF(Force_3_2!A38="실하중 힘 교정기",D34*E$3,Force_3_2!A38*$C$3*(1-1.2/8000)))</f>
        <v/>
      </c>
      <c r="G34" s="187" t="str">
        <f>IF($C34=FALSE,"",Force_3_2!V14)</f>
        <v/>
      </c>
      <c r="H34" s="207" t="str">
        <f>IF($C34=FALSE,"",Force_3_2!W14)</f>
        <v/>
      </c>
      <c r="I34" s="188" t="str">
        <f>IF($C34=FALSE,"",Force_3_2!X14)</f>
        <v/>
      </c>
      <c r="J34" s="311" t="str">
        <f t="shared" si="17"/>
        <v/>
      </c>
      <c r="K34" s="255" t="str">
        <f t="shared" si="18"/>
        <v/>
      </c>
      <c r="L34" s="307" t="str">
        <f t="shared" si="19"/>
        <v/>
      </c>
      <c r="M34" s="312" t="str">
        <f t="shared" si="20"/>
        <v/>
      </c>
      <c r="N34" s="255" t="str">
        <f t="shared" si="21"/>
        <v/>
      </c>
      <c r="O34" s="307" t="str">
        <f t="shared" si="22"/>
        <v/>
      </c>
      <c r="P34" s="311" t="str">
        <f t="shared" si="23"/>
        <v/>
      </c>
      <c r="Q34" s="311" t="str">
        <f t="shared" si="24"/>
        <v/>
      </c>
      <c r="R34" s="219" t="str">
        <f t="shared" si="25"/>
        <v/>
      </c>
      <c r="S34" s="356"/>
      <c r="U34" s="207" t="e">
        <f t="shared" si="0"/>
        <v>#VALUE!</v>
      </c>
      <c r="V34" s="207">
        <f ca="1">ROUND((Force_3_2!P14*E$3-Force_3_2!O14*E$3)/2,$S$90)</f>
        <v>0</v>
      </c>
      <c r="W34" s="215" t="e">
        <f t="shared" ca="1" si="1"/>
        <v>#VALUE!</v>
      </c>
      <c r="X34" s="215" t="e">
        <f t="shared" ca="1" si="2"/>
        <v>#VALUE!</v>
      </c>
      <c r="Y34" s="207" t="str">
        <f t="shared" ca="1" si="26"/>
        <v>± 0</v>
      </c>
      <c r="Z34" s="207" t="str">
        <f t="shared" si="4"/>
        <v>-</v>
      </c>
    </row>
    <row r="35" spans="1:28" s="66" customFormat="1" ht="15" customHeight="1">
      <c r="B35" s="590"/>
      <c r="C35" s="168" t="b">
        <f>IF(Force_3_2!A15="",FALSE,TRUE)</f>
        <v>0</v>
      </c>
      <c r="D35" s="168" t="str">
        <f>IF($C35=FALSE,"",VALUE(Force_3_2!A15))</f>
        <v/>
      </c>
      <c r="E35" s="183" t="str">
        <f>IF($C35=FALSE,"",Force_3_2!C15)</f>
        <v/>
      </c>
      <c r="F35" s="310" t="str">
        <f>IF($C35=FALSE,"",IF(Force_3_2!A39="실하중 힘 교정기",D35*E$3,Force_3_2!A39*$C$3*(1-1.2/8000)))</f>
        <v/>
      </c>
      <c r="G35" s="187" t="str">
        <f>IF($C35=FALSE,"",Force_3_2!V15)</f>
        <v/>
      </c>
      <c r="H35" s="207" t="str">
        <f>IF($C35=FALSE,"",Force_3_2!W15)</f>
        <v/>
      </c>
      <c r="I35" s="188" t="str">
        <f>IF($C35=FALSE,"",Force_3_2!X15)</f>
        <v/>
      </c>
      <c r="J35" s="311" t="str">
        <f t="shared" si="17"/>
        <v/>
      </c>
      <c r="K35" s="255" t="str">
        <f t="shared" si="18"/>
        <v/>
      </c>
      <c r="L35" s="307" t="str">
        <f t="shared" si="19"/>
        <v/>
      </c>
      <c r="M35" s="312" t="str">
        <f t="shared" si="20"/>
        <v/>
      </c>
      <c r="N35" s="255" t="str">
        <f t="shared" si="21"/>
        <v/>
      </c>
      <c r="O35" s="307" t="str">
        <f t="shared" si="22"/>
        <v/>
      </c>
      <c r="P35" s="311" t="str">
        <f t="shared" si="23"/>
        <v/>
      </c>
      <c r="Q35" s="311" t="str">
        <f t="shared" si="24"/>
        <v/>
      </c>
      <c r="R35" s="219" t="str">
        <f t="shared" si="25"/>
        <v/>
      </c>
      <c r="S35" s="356"/>
      <c r="U35" s="207" t="e">
        <f t="shared" si="0"/>
        <v>#VALUE!</v>
      </c>
      <c r="V35" s="207">
        <f ca="1">ROUND((Force_3_2!P15*E$3-Force_3_2!O15*E$3)/2,$S$90)</f>
        <v>0</v>
      </c>
      <c r="W35" s="215" t="e">
        <f t="shared" ca="1" si="1"/>
        <v>#VALUE!</v>
      </c>
      <c r="X35" s="215" t="e">
        <f t="shared" ca="1" si="2"/>
        <v>#VALUE!</v>
      </c>
      <c r="Y35" s="207" t="str">
        <f t="shared" ca="1" si="26"/>
        <v>± 0</v>
      </c>
      <c r="Z35" s="207" t="str">
        <f t="shared" si="4"/>
        <v>-</v>
      </c>
    </row>
    <row r="36" spans="1:28" s="66" customFormat="1" ht="15" customHeight="1">
      <c r="B36" s="590"/>
      <c r="C36" s="168" t="b">
        <f>IF(Force_3_2!A16="",FALSE,TRUE)</f>
        <v>0</v>
      </c>
      <c r="D36" s="168" t="str">
        <f>IF($C36=FALSE,"",VALUE(Force_3_2!A16))</f>
        <v/>
      </c>
      <c r="E36" s="183" t="str">
        <f>IF($C36=FALSE,"",Force_3_2!C16)</f>
        <v/>
      </c>
      <c r="F36" s="310" t="str">
        <f>IF($C36=FALSE,"",IF(Force_3_2!A40="실하중 힘 교정기",D36*E$3,Force_3_2!A40*$C$3*(1-1.2/8000)))</f>
        <v/>
      </c>
      <c r="G36" s="187" t="str">
        <f>IF($C36=FALSE,"",Force_3_2!V16)</f>
        <v/>
      </c>
      <c r="H36" s="207" t="str">
        <f>IF($C36=FALSE,"",Force_3_2!W16)</f>
        <v/>
      </c>
      <c r="I36" s="188" t="str">
        <f>IF($C36=FALSE,"",Force_3_2!X16)</f>
        <v/>
      </c>
      <c r="J36" s="311" t="str">
        <f t="shared" si="17"/>
        <v/>
      </c>
      <c r="K36" s="255" t="str">
        <f t="shared" si="18"/>
        <v/>
      </c>
      <c r="L36" s="307" t="str">
        <f t="shared" si="19"/>
        <v/>
      </c>
      <c r="M36" s="312" t="str">
        <f t="shared" si="20"/>
        <v/>
      </c>
      <c r="N36" s="255" t="str">
        <f t="shared" si="21"/>
        <v/>
      </c>
      <c r="O36" s="307" t="str">
        <f t="shared" si="22"/>
        <v/>
      </c>
      <c r="P36" s="311" t="str">
        <f t="shared" si="23"/>
        <v/>
      </c>
      <c r="Q36" s="311" t="str">
        <f t="shared" si="24"/>
        <v/>
      </c>
      <c r="R36" s="219" t="str">
        <f t="shared" si="25"/>
        <v/>
      </c>
      <c r="S36" s="356"/>
      <c r="U36" s="207" t="e">
        <f t="shared" si="0"/>
        <v>#VALUE!</v>
      </c>
      <c r="V36" s="207">
        <f ca="1">ROUND((Force_3_2!P16*E$3-Force_3_2!O16*E$3)/2,$S$90)</f>
        <v>0</v>
      </c>
      <c r="W36" s="215" t="e">
        <f t="shared" ca="1" si="1"/>
        <v>#VALUE!</v>
      </c>
      <c r="X36" s="215" t="e">
        <f t="shared" ca="1" si="2"/>
        <v>#VALUE!</v>
      </c>
      <c r="Y36" s="207" t="str">
        <f t="shared" ca="1" si="26"/>
        <v>± 0</v>
      </c>
      <c r="Z36" s="207" t="str">
        <f t="shared" si="4"/>
        <v>-</v>
      </c>
    </row>
    <row r="37" spans="1:28" s="66" customFormat="1" ht="15" customHeight="1">
      <c r="B37" s="590"/>
      <c r="C37" s="168" t="b">
        <f>IF(Force_3_2!A17="",FALSE,TRUE)</f>
        <v>0</v>
      </c>
      <c r="D37" s="168" t="str">
        <f>IF($C37=FALSE,"",VALUE(Force_3_2!A17))</f>
        <v/>
      </c>
      <c r="E37" s="183" t="str">
        <f>IF($C37=FALSE,"",Force_3_2!C17)</f>
        <v/>
      </c>
      <c r="F37" s="310" t="str">
        <f>IF($C37=FALSE,"",IF(Force_3_2!A41="실하중 힘 교정기",D37*E$3,Force_3_2!A41*$C$3*(1-1.2/8000)))</f>
        <v/>
      </c>
      <c r="G37" s="187" t="str">
        <f>IF($C37=FALSE,"",Force_3_2!V17)</f>
        <v/>
      </c>
      <c r="H37" s="207" t="str">
        <f>IF($C37=FALSE,"",Force_3_2!W17)</f>
        <v/>
      </c>
      <c r="I37" s="188" t="str">
        <f>IF($C37=FALSE,"",Force_3_2!X17)</f>
        <v/>
      </c>
      <c r="J37" s="311" t="str">
        <f t="shared" si="17"/>
        <v/>
      </c>
      <c r="K37" s="255" t="str">
        <f t="shared" si="18"/>
        <v/>
      </c>
      <c r="L37" s="307" t="str">
        <f t="shared" si="19"/>
        <v/>
      </c>
      <c r="M37" s="312" t="str">
        <f t="shared" si="20"/>
        <v/>
      </c>
      <c r="N37" s="255" t="str">
        <f t="shared" si="21"/>
        <v/>
      </c>
      <c r="O37" s="307" t="str">
        <f t="shared" si="22"/>
        <v/>
      </c>
      <c r="P37" s="311" t="str">
        <f t="shared" si="23"/>
        <v/>
      </c>
      <c r="Q37" s="311" t="str">
        <f t="shared" si="24"/>
        <v/>
      </c>
      <c r="R37" s="219" t="str">
        <f t="shared" si="25"/>
        <v/>
      </c>
      <c r="S37" s="356"/>
      <c r="U37" s="207" t="e">
        <f t="shared" si="0"/>
        <v>#VALUE!</v>
      </c>
      <c r="V37" s="207">
        <f ca="1">ROUND((Force_3_2!P17*E$3-Force_3_2!O17*E$3)/2,$S$90)</f>
        <v>0</v>
      </c>
      <c r="W37" s="215" t="e">
        <f t="shared" ca="1" si="1"/>
        <v>#VALUE!</v>
      </c>
      <c r="X37" s="215" t="e">
        <f t="shared" ca="1" si="2"/>
        <v>#VALUE!</v>
      </c>
      <c r="Y37" s="207" t="str">
        <f t="shared" ca="1" si="26"/>
        <v>± 0</v>
      </c>
      <c r="Z37" s="207" t="str">
        <f t="shared" si="4"/>
        <v>-</v>
      </c>
    </row>
    <row r="38" spans="1:28" s="66" customFormat="1" ht="15" customHeight="1">
      <c r="B38" s="590"/>
      <c r="C38" s="168" t="b">
        <f>IF(Force_3_2!A18="",FALSE,TRUE)</f>
        <v>0</v>
      </c>
      <c r="D38" s="168" t="str">
        <f>IF($C38=FALSE,"",VALUE(Force_3_2!A18))</f>
        <v/>
      </c>
      <c r="E38" s="183" t="str">
        <f>IF($C38=FALSE,"",Force_3_2!C18)</f>
        <v/>
      </c>
      <c r="F38" s="310" t="str">
        <f>IF($C38=FALSE,"",IF(Force_3_2!A42="실하중 힘 교정기",D38*E$3,Force_3_2!A42*$C$3*(1-1.2/8000)))</f>
        <v/>
      </c>
      <c r="G38" s="187" t="str">
        <f>IF($C38=FALSE,"",Force_3_2!V18)</f>
        <v/>
      </c>
      <c r="H38" s="207" t="str">
        <f>IF($C38=FALSE,"",Force_3_2!W18)</f>
        <v/>
      </c>
      <c r="I38" s="188" t="str">
        <f>IF($C38=FALSE,"",Force_3_2!X18)</f>
        <v/>
      </c>
      <c r="J38" s="311" t="str">
        <f t="shared" si="17"/>
        <v/>
      </c>
      <c r="K38" s="255" t="str">
        <f t="shared" si="18"/>
        <v/>
      </c>
      <c r="L38" s="307" t="str">
        <f t="shared" si="19"/>
        <v/>
      </c>
      <c r="M38" s="312" t="str">
        <f t="shared" si="20"/>
        <v/>
      </c>
      <c r="N38" s="255" t="str">
        <f t="shared" si="21"/>
        <v/>
      </c>
      <c r="O38" s="307" t="str">
        <f t="shared" si="22"/>
        <v/>
      </c>
      <c r="P38" s="311" t="str">
        <f t="shared" si="23"/>
        <v/>
      </c>
      <c r="Q38" s="311" t="str">
        <f t="shared" si="24"/>
        <v/>
      </c>
      <c r="R38" s="219" t="str">
        <f t="shared" si="25"/>
        <v/>
      </c>
      <c r="S38" s="356"/>
      <c r="U38" s="207" t="e">
        <f t="shared" si="0"/>
        <v>#VALUE!</v>
      </c>
      <c r="V38" s="207">
        <f ca="1">ROUND((Force_3_2!P18*E$3-Force_3_2!O18*E$3)/2,$S$90)</f>
        <v>0</v>
      </c>
      <c r="W38" s="215" t="e">
        <f t="shared" ca="1" si="1"/>
        <v>#VALUE!</v>
      </c>
      <c r="X38" s="215" t="e">
        <f t="shared" ca="1" si="2"/>
        <v>#VALUE!</v>
      </c>
      <c r="Y38" s="207" t="str">
        <f t="shared" ca="1" si="26"/>
        <v>± 0</v>
      </c>
      <c r="Z38" s="207" t="str">
        <f t="shared" si="4"/>
        <v>-</v>
      </c>
    </row>
    <row r="39" spans="1:28" s="66" customFormat="1" ht="15" customHeight="1">
      <c r="B39" s="590"/>
      <c r="C39" s="168" t="b">
        <f>IF(Force_3_2!A19="",FALSE,TRUE)</f>
        <v>0</v>
      </c>
      <c r="D39" s="168" t="str">
        <f>IF($C39=FALSE,"",VALUE(Force_3_2!A19))</f>
        <v/>
      </c>
      <c r="E39" s="183" t="str">
        <f>IF($C39=FALSE,"",Force_3_2!C19)</f>
        <v/>
      </c>
      <c r="F39" s="310" t="str">
        <f>IF($C39=FALSE,"",IF(Force_3_2!A43="실하중 힘 교정기",D39*E$3,Force_3_2!A43*$C$3*(1-1.2/8000)))</f>
        <v/>
      </c>
      <c r="G39" s="187" t="str">
        <f>IF($C39=FALSE,"",Force_3_2!V19)</f>
        <v/>
      </c>
      <c r="H39" s="207" t="str">
        <f>IF($C39=FALSE,"",Force_3_2!W19)</f>
        <v/>
      </c>
      <c r="I39" s="188" t="str">
        <f>IF($C39=FALSE,"",Force_3_2!X19)</f>
        <v/>
      </c>
      <c r="J39" s="311" t="str">
        <f t="shared" si="17"/>
        <v/>
      </c>
      <c r="K39" s="255" t="str">
        <f t="shared" si="18"/>
        <v/>
      </c>
      <c r="L39" s="307" t="str">
        <f t="shared" si="19"/>
        <v/>
      </c>
      <c r="M39" s="312" t="str">
        <f t="shared" si="20"/>
        <v/>
      </c>
      <c r="N39" s="255" t="str">
        <f t="shared" si="21"/>
        <v/>
      </c>
      <c r="O39" s="307" t="str">
        <f t="shared" si="22"/>
        <v/>
      </c>
      <c r="P39" s="311" t="str">
        <f t="shared" si="23"/>
        <v/>
      </c>
      <c r="Q39" s="311" t="str">
        <f t="shared" si="24"/>
        <v/>
      </c>
      <c r="R39" s="219" t="str">
        <f t="shared" si="25"/>
        <v/>
      </c>
      <c r="S39" s="356"/>
      <c r="U39" s="207" t="e">
        <f t="shared" si="0"/>
        <v>#VALUE!</v>
      </c>
      <c r="V39" s="207">
        <f ca="1">ROUND((Force_3_2!P19*E$3-Force_3_2!O19*E$3)/2,$S$90)</f>
        <v>0</v>
      </c>
      <c r="W39" s="215" t="e">
        <f t="shared" ca="1" si="1"/>
        <v>#VALUE!</v>
      </c>
      <c r="X39" s="215" t="e">
        <f t="shared" ca="1" si="2"/>
        <v>#VALUE!</v>
      </c>
      <c r="Y39" s="207" t="str">
        <f t="shared" ca="1" si="26"/>
        <v>± 0</v>
      </c>
      <c r="Z39" s="207" t="str">
        <f t="shared" si="4"/>
        <v>-</v>
      </c>
    </row>
    <row r="40" spans="1:28" s="66" customFormat="1" ht="15" customHeight="1">
      <c r="B40" s="590"/>
      <c r="C40" s="168" t="b">
        <f>IF(Force_3_2!A20="",FALSE,TRUE)</f>
        <v>0</v>
      </c>
      <c r="D40" s="168" t="str">
        <f>IF($C40=FALSE,"",VALUE(Force_3_2!A20))</f>
        <v/>
      </c>
      <c r="E40" s="183" t="str">
        <f>IF($C40=FALSE,"",Force_3_2!C20)</f>
        <v/>
      </c>
      <c r="F40" s="310" t="str">
        <f>IF($C40=FALSE,"",IF(Force_3_2!A44="실하중 힘 교정기",D40*E$3,Force_3_2!A44*$C$3*(1-1.2/8000)))</f>
        <v/>
      </c>
      <c r="G40" s="187" t="str">
        <f>IF($C40=FALSE,"",Force_3_2!V20)</f>
        <v/>
      </c>
      <c r="H40" s="207" t="str">
        <f>IF($C40=FALSE,"",Force_3_2!W20)</f>
        <v/>
      </c>
      <c r="I40" s="188" t="str">
        <f>IF($C40=FALSE,"",Force_3_2!X20)</f>
        <v/>
      </c>
      <c r="J40" s="311" t="str">
        <f t="shared" si="17"/>
        <v/>
      </c>
      <c r="K40" s="255" t="str">
        <f t="shared" si="18"/>
        <v/>
      </c>
      <c r="L40" s="307" t="str">
        <f t="shared" si="19"/>
        <v/>
      </c>
      <c r="M40" s="312" t="str">
        <f t="shared" si="20"/>
        <v/>
      </c>
      <c r="N40" s="255" t="str">
        <f t="shared" si="21"/>
        <v/>
      </c>
      <c r="O40" s="307" t="str">
        <f t="shared" si="22"/>
        <v/>
      </c>
      <c r="P40" s="311" t="str">
        <f t="shared" si="23"/>
        <v/>
      </c>
      <c r="Q40" s="311" t="str">
        <f t="shared" si="24"/>
        <v/>
      </c>
      <c r="R40" s="219" t="str">
        <f t="shared" si="25"/>
        <v/>
      </c>
      <c r="S40" s="356"/>
      <c r="U40" s="207" t="e">
        <f t="shared" si="0"/>
        <v>#VALUE!</v>
      </c>
      <c r="V40" s="207">
        <f ca="1">ROUND((Force_3_2!P20*E$3-Force_3_2!O20*E$3)/2,$S$90)</f>
        <v>0</v>
      </c>
      <c r="W40" s="215" t="e">
        <f t="shared" ca="1" si="1"/>
        <v>#VALUE!</v>
      </c>
      <c r="X40" s="215" t="e">
        <f t="shared" ca="1" si="2"/>
        <v>#VALUE!</v>
      </c>
      <c r="Y40" s="207" t="str">
        <f t="shared" ca="1" si="26"/>
        <v>± 0</v>
      </c>
      <c r="Z40" s="207" t="str">
        <f t="shared" si="4"/>
        <v>-</v>
      </c>
    </row>
    <row r="41" spans="1:28" s="66" customFormat="1" ht="15" customHeight="1">
      <c r="B41" s="590"/>
      <c r="C41" s="168" t="b">
        <f>IF(Force_3_2!A21="",FALSE,TRUE)</f>
        <v>0</v>
      </c>
      <c r="D41" s="168" t="str">
        <f>IF($C41=FALSE,"",VALUE(Force_3_2!A21))</f>
        <v/>
      </c>
      <c r="E41" s="183" t="str">
        <f>IF($C41=FALSE,"",Force_3_2!C21)</f>
        <v/>
      </c>
      <c r="F41" s="310" t="str">
        <f>IF($C41=FALSE,"",IF(Force_3_2!A45="실하중 힘 교정기",D41*E$3,Force_3_2!A45*$C$3*(1-1.2/8000)))</f>
        <v/>
      </c>
      <c r="G41" s="187" t="str">
        <f>IF($C41=FALSE,"",Force_3_2!V21)</f>
        <v/>
      </c>
      <c r="H41" s="207" t="str">
        <f>IF($C41=FALSE,"",Force_3_2!W21)</f>
        <v/>
      </c>
      <c r="I41" s="188" t="str">
        <f>IF($C41=FALSE,"",Force_3_2!X21)</f>
        <v/>
      </c>
      <c r="J41" s="311" t="str">
        <f t="shared" si="17"/>
        <v/>
      </c>
      <c r="K41" s="255" t="str">
        <f t="shared" si="18"/>
        <v/>
      </c>
      <c r="L41" s="307" t="str">
        <f t="shared" si="19"/>
        <v/>
      </c>
      <c r="M41" s="312" t="str">
        <f t="shared" si="20"/>
        <v/>
      </c>
      <c r="N41" s="255" t="str">
        <f t="shared" si="21"/>
        <v/>
      </c>
      <c r="O41" s="307" t="str">
        <f t="shared" si="22"/>
        <v/>
      </c>
      <c r="P41" s="311" t="str">
        <f t="shared" si="23"/>
        <v/>
      </c>
      <c r="Q41" s="311" t="str">
        <f t="shared" si="24"/>
        <v/>
      </c>
      <c r="R41" s="219" t="str">
        <f t="shared" si="25"/>
        <v/>
      </c>
      <c r="S41" s="356"/>
      <c r="U41" s="207" t="e">
        <f t="shared" si="0"/>
        <v>#VALUE!</v>
      </c>
      <c r="V41" s="207">
        <f ca="1">ROUND((Force_3_2!P21*E$3-Force_3_2!O21*E$3)/2,$S$90)</f>
        <v>0</v>
      </c>
      <c r="W41" s="215" t="e">
        <f t="shared" ca="1" si="1"/>
        <v>#VALUE!</v>
      </c>
      <c r="X41" s="215" t="e">
        <f t="shared" ca="1" si="2"/>
        <v>#VALUE!</v>
      </c>
      <c r="Y41" s="207" t="str">
        <f t="shared" ca="1" si="26"/>
        <v>± 0</v>
      </c>
      <c r="Z41" s="207" t="str">
        <f t="shared" si="4"/>
        <v>-</v>
      </c>
    </row>
    <row r="42" spans="1:28" s="66" customFormat="1" ht="15" customHeight="1">
      <c r="B42" s="590"/>
      <c r="C42" s="168" t="b">
        <f>IF(Force_3_2!A22="",FALSE,TRUE)</f>
        <v>0</v>
      </c>
      <c r="D42" s="168" t="str">
        <f>IF($C42=FALSE,"",VALUE(Force_3_2!A22))</f>
        <v/>
      </c>
      <c r="E42" s="183" t="str">
        <f>IF($C42=FALSE,"",Force_3_2!C22)</f>
        <v/>
      </c>
      <c r="F42" s="310" t="str">
        <f>IF($C42=FALSE,"",IF(Force_3_2!A46="실하중 힘 교정기",D42*E$3,Force_3_2!A46*$C$3*(1-1.2/8000)))</f>
        <v/>
      </c>
      <c r="G42" s="187" t="str">
        <f>IF($C42=FALSE,"",Force_3_2!V22)</f>
        <v/>
      </c>
      <c r="H42" s="207" t="str">
        <f>IF($C42=FALSE,"",Force_3_2!W22)</f>
        <v/>
      </c>
      <c r="I42" s="188" t="str">
        <f>IF($C42=FALSE,"",Force_3_2!X22)</f>
        <v/>
      </c>
      <c r="J42" s="311" t="str">
        <f t="shared" si="17"/>
        <v/>
      </c>
      <c r="K42" s="255" t="str">
        <f t="shared" si="18"/>
        <v/>
      </c>
      <c r="L42" s="307" t="str">
        <f t="shared" si="19"/>
        <v/>
      </c>
      <c r="M42" s="312" t="str">
        <f t="shared" si="20"/>
        <v/>
      </c>
      <c r="N42" s="255" t="str">
        <f t="shared" si="21"/>
        <v/>
      </c>
      <c r="O42" s="307" t="str">
        <f t="shared" si="22"/>
        <v/>
      </c>
      <c r="P42" s="311" t="str">
        <f t="shared" si="23"/>
        <v/>
      </c>
      <c r="Q42" s="311" t="str">
        <f t="shared" si="24"/>
        <v/>
      </c>
      <c r="R42" s="219" t="str">
        <f t="shared" si="25"/>
        <v/>
      </c>
      <c r="S42" s="356"/>
      <c r="U42" s="207" t="e">
        <f t="shared" si="0"/>
        <v>#VALUE!</v>
      </c>
      <c r="V42" s="207">
        <f ca="1">ROUND((Force_3_2!P22*E$3-Force_3_2!O22*E$3)/2,$S$90)</f>
        <v>0</v>
      </c>
      <c r="W42" s="215" t="e">
        <f t="shared" ca="1" si="1"/>
        <v>#VALUE!</v>
      </c>
      <c r="X42" s="215" t="e">
        <f t="shared" ca="1" si="2"/>
        <v>#VALUE!</v>
      </c>
      <c r="Y42" s="207" t="str">
        <f t="shared" ca="1" si="26"/>
        <v>± 0</v>
      </c>
      <c r="Z42" s="207" t="str">
        <f t="shared" si="4"/>
        <v>-</v>
      </c>
    </row>
    <row r="43" spans="1:28" s="66" customFormat="1" ht="15" customHeight="1">
      <c r="B43" s="590"/>
      <c r="C43" s="168" t="b">
        <f>IF(Force_3_2!A23="",FALSE,TRUE)</f>
        <v>0</v>
      </c>
      <c r="D43" s="168" t="str">
        <f>IF($C43=FALSE,"",VALUE(Force_3_2!A23))</f>
        <v/>
      </c>
      <c r="E43" s="183" t="str">
        <f>IF($C43=FALSE,"",Force_3_2!C23)</f>
        <v/>
      </c>
      <c r="F43" s="310" t="str">
        <f>IF($C43=FALSE,"",IF(Force_3_2!A47="실하중 힘 교정기",D43*E$3,Force_3_2!A47*$C$3*(1-1.2/8000)))</f>
        <v/>
      </c>
      <c r="G43" s="187" t="str">
        <f>IF($C43=FALSE,"",Force_3_2!V23)</f>
        <v/>
      </c>
      <c r="H43" s="207" t="str">
        <f>IF($C43=FALSE,"",Force_3_2!W23)</f>
        <v/>
      </c>
      <c r="I43" s="188" t="str">
        <f>IF($C43=FALSE,"",Force_3_2!X23)</f>
        <v/>
      </c>
      <c r="J43" s="311" t="str">
        <f t="shared" si="17"/>
        <v/>
      </c>
      <c r="K43" s="255" t="str">
        <f t="shared" si="18"/>
        <v/>
      </c>
      <c r="L43" s="307" t="str">
        <f t="shared" si="19"/>
        <v/>
      </c>
      <c r="M43" s="312" t="str">
        <f t="shared" si="20"/>
        <v/>
      </c>
      <c r="N43" s="255" t="str">
        <f t="shared" si="21"/>
        <v/>
      </c>
      <c r="O43" s="307" t="str">
        <f t="shared" si="22"/>
        <v/>
      </c>
      <c r="P43" s="311" t="str">
        <f t="shared" si="23"/>
        <v/>
      </c>
      <c r="Q43" s="311" t="str">
        <f t="shared" si="24"/>
        <v/>
      </c>
      <c r="R43" s="219" t="str">
        <f t="shared" si="25"/>
        <v/>
      </c>
      <c r="S43" s="356"/>
      <c r="U43" s="207" t="e">
        <f t="shared" si="0"/>
        <v>#VALUE!</v>
      </c>
      <c r="V43" s="207">
        <f ca="1">ROUND((Force_3_2!P23*E$3-Force_3_2!O23*E$3)/2,$S$90)</f>
        <v>0</v>
      </c>
      <c r="W43" s="215" t="e">
        <f t="shared" ca="1" si="1"/>
        <v>#VALUE!</v>
      </c>
      <c r="X43" s="215" t="e">
        <f t="shared" ca="1" si="2"/>
        <v>#VALUE!</v>
      </c>
      <c r="Y43" s="207" t="str">
        <f t="shared" ca="1" si="26"/>
        <v>± 0</v>
      </c>
      <c r="Z43" s="207" t="str">
        <f t="shared" si="4"/>
        <v>-</v>
      </c>
    </row>
    <row r="44" spans="1:28" s="66" customFormat="1" ht="15" customHeight="1">
      <c r="B44" s="591"/>
      <c r="C44" s="168" t="b">
        <f>IF(Force_3_2!A24="",FALSE,TRUE)</f>
        <v>0</v>
      </c>
      <c r="D44" s="168" t="str">
        <f>IF($C44=FALSE,"",VALUE(Force_3_2!A24))</f>
        <v/>
      </c>
      <c r="E44" s="183" t="str">
        <f>IF($C44=FALSE,"",Force_3_2!C24)</f>
        <v/>
      </c>
      <c r="F44" s="310" t="str">
        <f>IF($C44=FALSE,"",IF(Force_3_2!A48="실하중 힘 교정기",D44*E$3,Force_3_2!A48*$C$3*(1-1.2/8000)))</f>
        <v/>
      </c>
      <c r="G44" s="187" t="str">
        <f>IF($C44=FALSE,"",Force_3_2!V24)</f>
        <v/>
      </c>
      <c r="H44" s="207" t="str">
        <f>IF($C44=FALSE,"",Force_3_2!W24)</f>
        <v/>
      </c>
      <c r="I44" s="188" t="str">
        <f>IF($C44=FALSE,"",Force_3_2!X24)</f>
        <v/>
      </c>
      <c r="J44" s="311" t="str">
        <f t="shared" si="17"/>
        <v/>
      </c>
      <c r="K44" s="255" t="str">
        <f t="shared" si="18"/>
        <v/>
      </c>
      <c r="L44" s="307" t="str">
        <f t="shared" si="19"/>
        <v/>
      </c>
      <c r="M44" s="312" t="str">
        <f t="shared" si="20"/>
        <v/>
      </c>
      <c r="N44" s="255" t="str">
        <f t="shared" si="21"/>
        <v/>
      </c>
      <c r="O44" s="307" t="str">
        <f t="shared" si="22"/>
        <v/>
      </c>
      <c r="P44" s="311" t="str">
        <f t="shared" si="23"/>
        <v/>
      </c>
      <c r="Q44" s="311" t="str">
        <f t="shared" si="24"/>
        <v/>
      </c>
      <c r="R44" s="219" t="str">
        <f t="shared" si="25"/>
        <v/>
      </c>
      <c r="S44" s="169"/>
      <c r="U44" s="207" t="e">
        <f t="shared" si="0"/>
        <v>#VALUE!</v>
      </c>
      <c r="V44" s="207">
        <f ca="1">ROUND((Force_3_2!P24*E$3-Force_3_2!O24*E$3)/2,$S$90)</f>
        <v>0</v>
      </c>
      <c r="W44" s="215" t="e">
        <f t="shared" ca="1" si="1"/>
        <v>#VALUE!</v>
      </c>
      <c r="X44" s="215" t="e">
        <f t="shared" ca="1" si="2"/>
        <v>#VALUE!</v>
      </c>
      <c r="Y44" s="207" t="str">
        <f t="shared" ca="1" si="26"/>
        <v>± 0</v>
      </c>
      <c r="Z44" s="207" t="str">
        <f t="shared" si="4"/>
        <v>-</v>
      </c>
    </row>
    <row r="45" spans="1:28" s="66" customFormat="1" ht="15" customHeight="1">
      <c r="B45" s="68"/>
      <c r="C45" s="68"/>
      <c r="D45" s="68"/>
      <c r="E45" s="43"/>
      <c r="F45" s="43"/>
      <c r="G45" s="47"/>
      <c r="H45" s="47"/>
      <c r="I45" s="47"/>
      <c r="J45" s="47"/>
      <c r="K45" s="47"/>
      <c r="L45" s="47"/>
      <c r="M45" s="47"/>
      <c r="N45" s="43"/>
      <c r="O45" s="43"/>
      <c r="P45" s="43"/>
      <c r="Q45" s="43"/>
      <c r="R45" s="43"/>
      <c r="S45" s="43"/>
      <c r="T45" s="43"/>
    </row>
    <row r="46" spans="1:28" s="66" customFormat="1" ht="15" customHeight="1">
      <c r="A46" s="40" t="s">
        <v>238</v>
      </c>
      <c r="B46" s="68"/>
      <c r="C46" s="68"/>
      <c r="D46" s="68"/>
      <c r="E46" s="43"/>
      <c r="F46" s="43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3"/>
      <c r="R46" s="43"/>
      <c r="S46" s="43"/>
      <c r="T46" s="43"/>
      <c r="U46" s="43"/>
      <c r="V46" s="43"/>
    </row>
    <row r="47" spans="1:28" s="66" customFormat="1" ht="15" customHeight="1">
      <c r="B47" s="580" t="s">
        <v>239</v>
      </c>
      <c r="C47" s="580" t="s">
        <v>240</v>
      </c>
      <c r="D47" s="300" t="s">
        <v>241</v>
      </c>
      <c r="E47" s="300" t="s">
        <v>225</v>
      </c>
      <c r="F47" s="300" t="s">
        <v>242</v>
      </c>
      <c r="G47" s="582" t="s">
        <v>243</v>
      </c>
      <c r="H47" s="583"/>
      <c r="I47" s="583"/>
      <c r="J47" s="583"/>
      <c r="K47" s="584"/>
      <c r="L47" s="580" t="s">
        <v>244</v>
      </c>
      <c r="M47" s="580" t="s">
        <v>417</v>
      </c>
      <c r="N47" s="580" t="s">
        <v>245</v>
      </c>
      <c r="O47" s="582" t="s">
        <v>420</v>
      </c>
      <c r="P47" s="583"/>
      <c r="Q47" s="583"/>
      <c r="R47" s="583"/>
      <c r="S47" s="583"/>
      <c r="T47" s="584"/>
      <c r="U47" s="585" t="s">
        <v>248</v>
      </c>
      <c r="V47" s="582" t="s">
        <v>425</v>
      </c>
      <c r="W47" s="583"/>
      <c r="X47" s="583"/>
      <c r="Y47" s="584"/>
      <c r="AA47" s="576" t="s">
        <v>249</v>
      </c>
      <c r="AB47" s="213" t="s">
        <v>250</v>
      </c>
    </row>
    <row r="48" spans="1:28" s="66" customFormat="1" ht="15" customHeight="1">
      <c r="B48" s="594"/>
      <c r="C48" s="581"/>
      <c r="D48" s="209" t="s">
        <v>251</v>
      </c>
      <c r="E48" s="209" t="s">
        <v>252</v>
      </c>
      <c r="F48" s="209" t="s">
        <v>253</v>
      </c>
      <c r="G48" s="254" t="s">
        <v>254</v>
      </c>
      <c r="H48" s="254" t="s">
        <v>255</v>
      </c>
      <c r="I48" s="254" t="s">
        <v>224</v>
      </c>
      <c r="J48" s="254" t="s">
        <v>256</v>
      </c>
      <c r="K48" s="254" t="s">
        <v>257</v>
      </c>
      <c r="L48" s="581"/>
      <c r="M48" s="581"/>
      <c r="N48" s="581"/>
      <c r="O48" s="294" t="s">
        <v>418</v>
      </c>
      <c r="P48" s="294" t="s">
        <v>247</v>
      </c>
      <c r="Q48" s="294" t="s">
        <v>419</v>
      </c>
      <c r="R48" s="294" t="s">
        <v>421</v>
      </c>
      <c r="S48" s="294" t="s">
        <v>246</v>
      </c>
      <c r="T48" s="294" t="s">
        <v>423</v>
      </c>
      <c r="U48" s="586"/>
      <c r="V48" s="294" t="s">
        <v>419</v>
      </c>
      <c r="W48" s="294" t="s">
        <v>421</v>
      </c>
      <c r="X48" s="294" t="s">
        <v>246</v>
      </c>
      <c r="Y48" s="294" t="s">
        <v>423</v>
      </c>
      <c r="AA48" s="577"/>
      <c r="AB48" s="213" t="s">
        <v>258</v>
      </c>
    </row>
    <row r="49" spans="2:28" s="66" customFormat="1" ht="15" customHeight="1">
      <c r="B49" s="581"/>
      <c r="C49" s="209" t="str">
        <f t="shared" ref="C49:C85" si="27">P8</f>
        <v>N</v>
      </c>
      <c r="D49" s="301" t="s">
        <v>237</v>
      </c>
      <c r="E49" s="301" t="s">
        <v>237</v>
      </c>
      <c r="F49" s="301" t="s">
        <v>237</v>
      </c>
      <c r="G49" s="209" t="s">
        <v>237</v>
      </c>
      <c r="H49" s="254" t="s">
        <v>259</v>
      </c>
      <c r="I49" s="254" t="s">
        <v>237</v>
      </c>
      <c r="J49" s="254" t="s">
        <v>237</v>
      </c>
      <c r="K49" s="254" t="s">
        <v>237</v>
      </c>
      <c r="L49" s="209" t="s">
        <v>260</v>
      </c>
      <c r="M49" s="209" t="s">
        <v>261</v>
      </c>
      <c r="N49" s="214" t="s">
        <v>262</v>
      </c>
      <c r="O49" s="209" t="s">
        <v>263</v>
      </c>
      <c r="P49" s="209" t="s">
        <v>237</v>
      </c>
      <c r="Q49" s="209" t="s">
        <v>237</v>
      </c>
      <c r="R49" s="292" t="s">
        <v>139</v>
      </c>
      <c r="S49" s="209"/>
      <c r="T49" s="254" t="s">
        <v>237</v>
      </c>
      <c r="U49" s="145" t="str">
        <f>IF(SUM(U50:U85)=0,"","초과")</f>
        <v/>
      </c>
      <c r="V49" s="254" t="s">
        <v>170</v>
      </c>
      <c r="W49" s="292" t="s">
        <v>139</v>
      </c>
      <c r="X49" s="209"/>
      <c r="Y49" s="254" t="s">
        <v>422</v>
      </c>
      <c r="AA49" s="207">
        <v>1</v>
      </c>
      <c r="AB49" s="207">
        <v>13.97</v>
      </c>
    </row>
    <row r="50" spans="2:28" s="66" customFormat="1" ht="15" customHeight="1">
      <c r="B50" s="592" t="s">
        <v>217</v>
      </c>
      <c r="C50" s="215" t="str">
        <f t="shared" si="27"/>
        <v/>
      </c>
      <c r="D50" s="215" t="e">
        <f t="shared" ref="D50:D85" si="28">IF(C50=0,0,(STDEV(M9:O9)/C50)/SQRT(3)*100)</f>
        <v>#DIV/0!</v>
      </c>
      <c r="E50" s="215" t="e">
        <f t="shared" ref="E50:E85" ca="1" si="29">IF(C50=0,0,ABS(H$3/C50)/SQRT(12)*100)</f>
        <v>#VALUE!</v>
      </c>
      <c r="F50" s="216" t="e">
        <f ca="1">S11/SQRT(12)*100</f>
        <v>#VALUE!</v>
      </c>
      <c r="G50" s="217" t="e">
        <f>SQRT(SUMSQ(H50:K50))/2</f>
        <v>#DIV/0!</v>
      </c>
      <c r="H50" s="218" t="e">
        <f>IF(C50=0,0,IF(Force_3_1!A31="실하중 힘 교정기",Force_3_1!B31,Force_3_1!B31/Force_3_1!A31*100))</f>
        <v>#DIV/0!</v>
      </c>
      <c r="I50" s="210">
        <f>IF(C50=0,0,IF(Force_3_1!A31="실하중 힘 교정기",0,0.0002/979.8982)*100)</f>
        <v>2.0410283435565043E-5</v>
      </c>
      <c r="J50" s="210">
        <f>IF(C50=0,0,IF(Force_3_1!A31="실하중 힘 교정기",0,0.0001)*100)</f>
        <v>0.01</v>
      </c>
      <c r="K50" s="255">
        <f>0.1</f>
        <v>0.1</v>
      </c>
      <c r="L50" s="215" t="e">
        <f>SQRT(SUMSQ(D50:G50))</f>
        <v>#DIV/0!</v>
      </c>
      <c r="M50" s="207" t="e">
        <f t="shared" ref="M50:M85" si="30">IF(OR(C50=0,D50=0),"∞",ROUNDDOWN(L50^4/SUM(D50^4/2),0))</f>
        <v>#DIV/0!</v>
      </c>
      <c r="N50" s="217">
        <f t="shared" ref="N50:N85" ca="1" si="31">IF(TYPE(M50)=16,2,OFFSET($AB$48,MATCH(M50,$AA$49:$AA$59),0))</f>
        <v>2</v>
      </c>
      <c r="O50" s="219" t="e">
        <f ca="1">L50*MAX(N$50:N$85)</f>
        <v>#DIV/0!</v>
      </c>
      <c r="P50" s="207">
        <f t="shared" ref="P50:P85" si="32">$D$3*100</f>
        <v>0</v>
      </c>
      <c r="Q50" s="215" t="e">
        <f ca="1">MAX(O50:P50)</f>
        <v>#DIV/0!</v>
      </c>
      <c r="R50" s="224">
        <f ca="1">MIN(R51:R85)</f>
        <v>0</v>
      </c>
      <c r="S50" s="207" t="e">
        <f t="shared" ref="S50:S85" ca="1" si="33">IF(ABS((Q50-ROUND(Q50,$R$50))/Q50)*100&lt;=5,FALSE,TRUE)</f>
        <v>#DIV/0!</v>
      </c>
      <c r="T50" s="207" t="e">
        <f t="shared" ref="T50:T85" ca="1" si="34">IF(S50=TRUE,ROUNDUP(Q50,R$50),ROUND(Q50,R$50))</f>
        <v>#DIV/0!</v>
      </c>
      <c r="U50" s="207">
        <f t="shared" ref="U50:U85" si="35">IF(M91=FALSE,0,IF(OR(C50=0,T50&gt;=P50),0,1))</f>
        <v>0</v>
      </c>
      <c r="V50" s="215" t="e">
        <f t="shared" ref="V50:V85" ca="1" si="36">F9*Q50%</f>
        <v>#VALUE!</v>
      </c>
      <c r="W50" s="224">
        <f ca="1">MIN(W51:W85)</f>
        <v>0</v>
      </c>
      <c r="X50" s="207" t="e">
        <f t="shared" ref="X50:X85" ca="1" si="37">IF(ABS((V50-ROUND(V50,$W$50))/V50)*100&lt;=5,FALSE,TRUE)</f>
        <v>#VALUE!</v>
      </c>
      <c r="Y50" s="207" t="e">
        <f t="shared" ref="Y50:Y85" ca="1" si="38">IF(X50=TRUE,ROUNDUP(V50,W$50),ROUND(V50,W$50))</f>
        <v>#VALUE!</v>
      </c>
      <c r="AA50" s="207">
        <v>2</v>
      </c>
      <c r="AB50" s="207">
        <v>4.53</v>
      </c>
    </row>
    <row r="51" spans="2:28" s="66" customFormat="1" ht="15" customHeight="1">
      <c r="B51" s="590"/>
      <c r="C51" s="215" t="str">
        <f t="shared" si="27"/>
        <v/>
      </c>
      <c r="D51" s="215" t="e">
        <f t="shared" si="28"/>
        <v>#DIV/0!</v>
      </c>
      <c r="E51" s="215" t="e">
        <f t="shared" ca="1" si="29"/>
        <v>#VALUE!</v>
      </c>
      <c r="F51" s="215" t="e">
        <f ca="1">F50</f>
        <v>#VALUE!</v>
      </c>
      <c r="G51" s="217" t="e">
        <f t="shared" ref="G51:G85" si="39">SQRT(SUMSQ(H51:K51))/2</f>
        <v>#DIV/0!</v>
      </c>
      <c r="H51" s="220" t="e">
        <f>IF(C51=0,0,IF(Force_3_1!A32="실하중 힘 교정기",Force_3_1!B32,Force_3_1!B32/Force_3_1!A32*100))</f>
        <v>#DIV/0!</v>
      </c>
      <c r="I51" s="207">
        <f>IF(C51=0,0,IF(Force_3_1!A32="실하중 힘 교정기",0,0.0002/979.8982)*100)</f>
        <v>2.0410283435565043E-5</v>
      </c>
      <c r="J51" s="207">
        <f>IF(C51=0,0,IF(Force_3_1!A32="실하중 힘 교정기",0,0.0001)*100)</f>
        <v>0.01</v>
      </c>
      <c r="K51" s="255">
        <f t="shared" ref="K51:K85" si="40">0.1</f>
        <v>0.1</v>
      </c>
      <c r="L51" s="215" t="e">
        <f>SQRT(SUMSQ(D51:G51))</f>
        <v>#DIV/0!</v>
      </c>
      <c r="M51" s="207" t="e">
        <f t="shared" si="30"/>
        <v>#DIV/0!</v>
      </c>
      <c r="N51" s="217">
        <f t="shared" ca="1" si="31"/>
        <v>2</v>
      </c>
      <c r="O51" s="219" t="e">
        <f t="shared" ref="O51:O85" ca="1" si="41">L51*MAX(N$50:N$85)</f>
        <v>#DIV/0!</v>
      </c>
      <c r="P51" s="207">
        <f t="shared" si="32"/>
        <v>0</v>
      </c>
      <c r="Q51" s="215" t="e">
        <f t="shared" ref="Q51:Q85" ca="1" si="42">MAX(O51:P51)</f>
        <v>#DIV/0!</v>
      </c>
      <c r="R51" s="207" t="str">
        <f ca="1">IF(TYPE(Q51)=16,"",IF(ABS(Q51)&lt;0.0001,6,IF(ABS(Q51)&lt;0.001,5,IF(ABS(Q51)&lt;0.01,4,IF(ABS(Q51)&lt;0.1,3,IF(ABS(Q51)&lt;1,2,IF(ABS(Q51)&lt;10,1,0)))))))</f>
        <v/>
      </c>
      <c r="S51" s="207" t="e">
        <f t="shared" ca="1" si="33"/>
        <v>#DIV/0!</v>
      </c>
      <c r="T51" s="207" t="e">
        <f t="shared" ca="1" si="34"/>
        <v>#DIV/0!</v>
      </c>
      <c r="U51" s="207">
        <f t="shared" si="35"/>
        <v>0</v>
      </c>
      <c r="V51" s="215" t="e">
        <f t="shared" ca="1" si="36"/>
        <v>#VALUE!</v>
      </c>
      <c r="W51" s="207" t="str">
        <f ca="1">IF(TYPE(V51)=16,"",IF(ABS(V51)&lt;0.0001,6,IF(ABS(V51)&lt;0.001,5,IF(ABS(V51)&lt;0.01,4,IF(ABS(V51)&lt;0.1,3,IF(ABS(V51)&lt;1,2,IF(ABS(V51)&lt;10,1,0)))))))</f>
        <v/>
      </c>
      <c r="X51" s="207" t="e">
        <f t="shared" ca="1" si="37"/>
        <v>#VALUE!</v>
      </c>
      <c r="Y51" s="207" t="e">
        <f t="shared" ca="1" si="38"/>
        <v>#VALUE!</v>
      </c>
      <c r="AA51" s="207">
        <v>3</v>
      </c>
      <c r="AB51" s="207">
        <v>3.31</v>
      </c>
    </row>
    <row r="52" spans="2:28" s="66" customFormat="1" ht="15" customHeight="1">
      <c r="B52" s="590"/>
      <c r="C52" s="215" t="str">
        <f t="shared" si="27"/>
        <v/>
      </c>
      <c r="D52" s="215" t="e">
        <f t="shared" si="28"/>
        <v>#DIV/0!</v>
      </c>
      <c r="E52" s="215" t="e">
        <f t="shared" ca="1" si="29"/>
        <v>#VALUE!</v>
      </c>
      <c r="F52" s="215" t="e">
        <f t="shared" ref="F52:F67" ca="1" si="43">F51</f>
        <v>#VALUE!</v>
      </c>
      <c r="G52" s="217" t="e">
        <f t="shared" si="39"/>
        <v>#DIV/0!</v>
      </c>
      <c r="H52" s="220" t="e">
        <f>IF(C52=0,0,IF(Force_3_1!A33="실하중 힘 교정기",Force_3_1!B33,Force_3_1!B33/Force_3_1!A33*100))</f>
        <v>#DIV/0!</v>
      </c>
      <c r="I52" s="207">
        <f>IF(C52=0,0,IF(Force_3_1!A33="실하중 힘 교정기",0,0.0002/979.8982)*100)</f>
        <v>2.0410283435565043E-5</v>
      </c>
      <c r="J52" s="207">
        <f>IF(C52=0,0,IF(Force_3_1!A33="실하중 힘 교정기",0,0.0001)*100)</f>
        <v>0.01</v>
      </c>
      <c r="K52" s="255">
        <f t="shared" si="40"/>
        <v>0.1</v>
      </c>
      <c r="L52" s="215" t="e">
        <f>SQRT(SUMSQ(D52:G52))</f>
        <v>#DIV/0!</v>
      </c>
      <c r="M52" s="207" t="e">
        <f t="shared" si="30"/>
        <v>#DIV/0!</v>
      </c>
      <c r="N52" s="217">
        <f t="shared" ca="1" si="31"/>
        <v>2</v>
      </c>
      <c r="O52" s="219" t="e">
        <f t="shared" ca="1" si="41"/>
        <v>#DIV/0!</v>
      </c>
      <c r="P52" s="207">
        <f t="shared" si="32"/>
        <v>0</v>
      </c>
      <c r="Q52" s="215" t="e">
        <f t="shared" ca="1" si="42"/>
        <v>#DIV/0!</v>
      </c>
      <c r="R52" s="207" t="str">
        <f t="shared" ref="R52:R67" ca="1" si="44">IF(TYPE(Q52)=16,"",IF(ABS(Q52)&lt;0.0001,6,IF(ABS(Q52)&lt;0.001,5,IF(ABS(Q52)&lt;0.01,4,IF(ABS(Q52)&lt;0.1,3,IF(ABS(Q52)&lt;1,2,IF(ABS(Q52)&lt;10,1,0)))))))</f>
        <v/>
      </c>
      <c r="S52" s="207" t="e">
        <f t="shared" ca="1" si="33"/>
        <v>#DIV/0!</v>
      </c>
      <c r="T52" s="207" t="e">
        <f t="shared" ca="1" si="34"/>
        <v>#DIV/0!</v>
      </c>
      <c r="U52" s="207">
        <f t="shared" si="35"/>
        <v>0</v>
      </c>
      <c r="V52" s="215" t="e">
        <f t="shared" ca="1" si="36"/>
        <v>#VALUE!</v>
      </c>
      <c r="W52" s="207" t="str">
        <f t="shared" ref="W52:W67" ca="1" si="45">IF(TYPE(V52)=16,"",IF(ABS(V52)&lt;0.0001,6,IF(ABS(V52)&lt;0.001,5,IF(ABS(V52)&lt;0.01,4,IF(ABS(V52)&lt;0.1,3,IF(ABS(V52)&lt;1,2,IF(ABS(V52)&lt;10,1,0)))))))</f>
        <v/>
      </c>
      <c r="X52" s="207" t="e">
        <f t="shared" ca="1" si="37"/>
        <v>#VALUE!</v>
      </c>
      <c r="Y52" s="207" t="e">
        <f t="shared" ca="1" si="38"/>
        <v>#VALUE!</v>
      </c>
      <c r="AA52" s="207">
        <v>4</v>
      </c>
      <c r="AB52" s="207">
        <v>2.87</v>
      </c>
    </row>
    <row r="53" spans="2:28" s="66" customFormat="1" ht="15" customHeight="1">
      <c r="B53" s="590"/>
      <c r="C53" s="215" t="str">
        <f t="shared" si="27"/>
        <v/>
      </c>
      <c r="D53" s="215" t="e">
        <f t="shared" si="28"/>
        <v>#DIV/0!</v>
      </c>
      <c r="E53" s="215" t="e">
        <f t="shared" ca="1" si="29"/>
        <v>#VALUE!</v>
      </c>
      <c r="F53" s="215" t="e">
        <f t="shared" ca="1" si="43"/>
        <v>#VALUE!</v>
      </c>
      <c r="G53" s="217" t="e">
        <f t="shared" si="39"/>
        <v>#DIV/0!</v>
      </c>
      <c r="H53" s="220" t="e">
        <f>IF(C53=0,0,IF(Force_3_1!A34="실하중 힘 교정기",Force_3_1!B34,Force_3_1!B34/Force_3_1!A34*100))</f>
        <v>#DIV/0!</v>
      </c>
      <c r="I53" s="207">
        <f>IF(C53=0,0,IF(Force_3_1!A34="실하중 힘 교정기",0,0.0002/979.8982)*100)</f>
        <v>2.0410283435565043E-5</v>
      </c>
      <c r="J53" s="207">
        <f>IF(C53=0,0,IF(Force_3_1!A34="실하중 힘 교정기",0,0.0001)*100)</f>
        <v>0.01</v>
      </c>
      <c r="K53" s="255">
        <f t="shared" si="40"/>
        <v>0.1</v>
      </c>
      <c r="L53" s="215" t="e">
        <f>SQRT(SUMSQ(D53:G53))</f>
        <v>#DIV/0!</v>
      </c>
      <c r="M53" s="207" t="e">
        <f t="shared" si="30"/>
        <v>#DIV/0!</v>
      </c>
      <c r="N53" s="217">
        <f t="shared" ca="1" si="31"/>
        <v>2</v>
      </c>
      <c r="O53" s="219" t="e">
        <f t="shared" ca="1" si="41"/>
        <v>#DIV/0!</v>
      </c>
      <c r="P53" s="207">
        <f t="shared" si="32"/>
        <v>0</v>
      </c>
      <c r="Q53" s="215" t="e">
        <f t="shared" ca="1" si="42"/>
        <v>#DIV/0!</v>
      </c>
      <c r="R53" s="207" t="str">
        <f t="shared" ca="1" si="44"/>
        <v/>
      </c>
      <c r="S53" s="207" t="e">
        <f t="shared" ca="1" si="33"/>
        <v>#DIV/0!</v>
      </c>
      <c r="T53" s="207" t="e">
        <f t="shared" ca="1" si="34"/>
        <v>#DIV/0!</v>
      </c>
      <c r="U53" s="207">
        <f t="shared" si="35"/>
        <v>0</v>
      </c>
      <c r="V53" s="215" t="e">
        <f t="shared" ca="1" si="36"/>
        <v>#VALUE!</v>
      </c>
      <c r="W53" s="207" t="str">
        <f t="shared" ca="1" si="45"/>
        <v/>
      </c>
      <c r="X53" s="207" t="e">
        <f t="shared" ca="1" si="37"/>
        <v>#VALUE!</v>
      </c>
      <c r="Y53" s="207" t="e">
        <f t="shared" ca="1" si="38"/>
        <v>#VALUE!</v>
      </c>
      <c r="AA53" s="207">
        <v>5</v>
      </c>
      <c r="AB53" s="207">
        <v>2.65</v>
      </c>
    </row>
    <row r="54" spans="2:28" s="66" customFormat="1" ht="15" customHeight="1">
      <c r="B54" s="590"/>
      <c r="C54" s="215" t="str">
        <f t="shared" si="27"/>
        <v/>
      </c>
      <c r="D54" s="215" t="e">
        <f t="shared" si="28"/>
        <v>#DIV/0!</v>
      </c>
      <c r="E54" s="215" t="e">
        <f t="shared" ca="1" si="29"/>
        <v>#VALUE!</v>
      </c>
      <c r="F54" s="215" t="e">
        <f t="shared" ca="1" si="43"/>
        <v>#VALUE!</v>
      </c>
      <c r="G54" s="217" t="e">
        <f t="shared" si="39"/>
        <v>#DIV/0!</v>
      </c>
      <c r="H54" s="220" t="e">
        <f>IF(C54=0,0,IF(Force_3_1!A35="실하중 힘 교정기",Force_3_1!B35,Force_3_1!B35/Force_3_1!A35*100))</f>
        <v>#DIV/0!</v>
      </c>
      <c r="I54" s="207">
        <f>IF(C54=0,0,IF(Force_3_1!A35="실하중 힘 교정기",0,0.0002/979.8982)*100)</f>
        <v>2.0410283435565043E-5</v>
      </c>
      <c r="J54" s="207">
        <f>IF(C54=0,0,IF(Force_3_1!A35="실하중 힘 교정기",0,0.0001)*100)</f>
        <v>0.01</v>
      </c>
      <c r="K54" s="255">
        <f t="shared" si="40"/>
        <v>0.1</v>
      </c>
      <c r="L54" s="215" t="e">
        <f>SQRT(SUMSQ(D54:G54))</f>
        <v>#DIV/0!</v>
      </c>
      <c r="M54" s="207" t="e">
        <f t="shared" si="30"/>
        <v>#DIV/0!</v>
      </c>
      <c r="N54" s="217">
        <f t="shared" ca="1" si="31"/>
        <v>2</v>
      </c>
      <c r="O54" s="219" t="e">
        <f t="shared" ca="1" si="41"/>
        <v>#DIV/0!</v>
      </c>
      <c r="P54" s="207">
        <f t="shared" si="32"/>
        <v>0</v>
      </c>
      <c r="Q54" s="215" t="e">
        <f t="shared" ca="1" si="42"/>
        <v>#DIV/0!</v>
      </c>
      <c r="R54" s="207" t="str">
        <f t="shared" ca="1" si="44"/>
        <v/>
      </c>
      <c r="S54" s="207" t="e">
        <f t="shared" ca="1" si="33"/>
        <v>#DIV/0!</v>
      </c>
      <c r="T54" s="207" t="e">
        <f t="shared" ca="1" si="34"/>
        <v>#DIV/0!</v>
      </c>
      <c r="U54" s="207">
        <f t="shared" si="35"/>
        <v>0</v>
      </c>
      <c r="V54" s="215" t="e">
        <f t="shared" ca="1" si="36"/>
        <v>#VALUE!</v>
      </c>
      <c r="W54" s="207" t="str">
        <f t="shared" ca="1" si="45"/>
        <v/>
      </c>
      <c r="X54" s="207" t="e">
        <f t="shared" ca="1" si="37"/>
        <v>#VALUE!</v>
      </c>
      <c r="Y54" s="207" t="e">
        <f t="shared" ca="1" si="38"/>
        <v>#VALUE!</v>
      </c>
      <c r="AA54" s="207">
        <v>6</v>
      </c>
      <c r="AB54" s="207">
        <v>2.52</v>
      </c>
    </row>
    <row r="55" spans="2:28" s="66" customFormat="1" ht="15" customHeight="1">
      <c r="B55" s="590"/>
      <c r="C55" s="215" t="str">
        <f t="shared" si="27"/>
        <v/>
      </c>
      <c r="D55" s="215" t="e">
        <f t="shared" si="28"/>
        <v>#DIV/0!</v>
      </c>
      <c r="E55" s="215" t="e">
        <f t="shared" ca="1" si="29"/>
        <v>#VALUE!</v>
      </c>
      <c r="F55" s="215" t="e">
        <f t="shared" ca="1" si="43"/>
        <v>#VALUE!</v>
      </c>
      <c r="G55" s="217" t="e">
        <f t="shared" si="39"/>
        <v>#DIV/0!</v>
      </c>
      <c r="H55" s="220" t="e">
        <f>IF(C55=0,0,IF(Force_3_1!A36="실하중 힘 교정기",Force_3_1!B36,Force_3_1!B36/Force_3_1!A36*100))</f>
        <v>#DIV/0!</v>
      </c>
      <c r="I55" s="207">
        <f>IF(C55=0,0,IF(Force_3_1!A36="실하중 힘 교정기",0,0.0002/979.8982)*100)</f>
        <v>2.0410283435565043E-5</v>
      </c>
      <c r="J55" s="207">
        <f>IF(C55=0,0,IF(Force_3_1!A36="실하중 힘 교정기",0,0.0001)*100)</f>
        <v>0.01</v>
      </c>
      <c r="K55" s="255">
        <f t="shared" si="40"/>
        <v>0.1</v>
      </c>
      <c r="L55" s="215" t="e">
        <f t="shared" ref="L55:L85" si="46">SQRT(SUMSQ(D55:G55))</f>
        <v>#DIV/0!</v>
      </c>
      <c r="M55" s="207" t="e">
        <f t="shared" si="30"/>
        <v>#DIV/0!</v>
      </c>
      <c r="N55" s="217">
        <f t="shared" ca="1" si="31"/>
        <v>2</v>
      </c>
      <c r="O55" s="219" t="e">
        <f t="shared" ca="1" si="41"/>
        <v>#DIV/0!</v>
      </c>
      <c r="P55" s="207">
        <f t="shared" si="32"/>
        <v>0</v>
      </c>
      <c r="Q55" s="215" t="e">
        <f t="shared" ca="1" si="42"/>
        <v>#DIV/0!</v>
      </c>
      <c r="R55" s="207" t="str">
        <f t="shared" ca="1" si="44"/>
        <v/>
      </c>
      <c r="S55" s="207" t="e">
        <f t="shared" ca="1" si="33"/>
        <v>#DIV/0!</v>
      </c>
      <c r="T55" s="207" t="e">
        <f t="shared" ca="1" si="34"/>
        <v>#DIV/0!</v>
      </c>
      <c r="U55" s="207">
        <f t="shared" si="35"/>
        <v>0</v>
      </c>
      <c r="V55" s="215" t="e">
        <f t="shared" ca="1" si="36"/>
        <v>#VALUE!</v>
      </c>
      <c r="W55" s="207" t="str">
        <f t="shared" ca="1" si="45"/>
        <v/>
      </c>
      <c r="X55" s="207" t="e">
        <f t="shared" ca="1" si="37"/>
        <v>#VALUE!</v>
      </c>
      <c r="Y55" s="207" t="e">
        <f t="shared" ca="1" si="38"/>
        <v>#VALUE!</v>
      </c>
      <c r="AA55" s="207">
        <v>7</v>
      </c>
      <c r="AB55" s="207">
        <v>2.4300000000000002</v>
      </c>
    </row>
    <row r="56" spans="2:28" s="66" customFormat="1" ht="15" customHeight="1">
      <c r="B56" s="590"/>
      <c r="C56" s="215" t="str">
        <f t="shared" si="27"/>
        <v/>
      </c>
      <c r="D56" s="215" t="e">
        <f t="shared" si="28"/>
        <v>#DIV/0!</v>
      </c>
      <c r="E56" s="215" t="e">
        <f t="shared" ca="1" si="29"/>
        <v>#VALUE!</v>
      </c>
      <c r="F56" s="215" t="e">
        <f t="shared" ca="1" si="43"/>
        <v>#VALUE!</v>
      </c>
      <c r="G56" s="217" t="e">
        <f t="shared" si="39"/>
        <v>#DIV/0!</v>
      </c>
      <c r="H56" s="220" t="e">
        <f>IF(C56=0,0,IF(Force_3_1!A37="실하중 힘 교정기",Force_3_1!B37,Force_3_1!B37/Force_3_1!A37*100))</f>
        <v>#DIV/0!</v>
      </c>
      <c r="I56" s="207">
        <f>IF(C56=0,0,IF(Force_3_1!A37="실하중 힘 교정기",0,0.0002/979.8982)*100)</f>
        <v>2.0410283435565043E-5</v>
      </c>
      <c r="J56" s="207">
        <f>IF(C56=0,0,IF(Force_3_1!A37="실하중 힘 교정기",0,0.0001)*100)</f>
        <v>0.01</v>
      </c>
      <c r="K56" s="255">
        <f t="shared" si="40"/>
        <v>0.1</v>
      </c>
      <c r="L56" s="215" t="e">
        <f t="shared" si="46"/>
        <v>#DIV/0!</v>
      </c>
      <c r="M56" s="207" t="e">
        <f t="shared" si="30"/>
        <v>#DIV/0!</v>
      </c>
      <c r="N56" s="217">
        <f t="shared" ca="1" si="31"/>
        <v>2</v>
      </c>
      <c r="O56" s="219" t="e">
        <f t="shared" ca="1" si="41"/>
        <v>#DIV/0!</v>
      </c>
      <c r="P56" s="207">
        <f t="shared" si="32"/>
        <v>0</v>
      </c>
      <c r="Q56" s="215" t="e">
        <f t="shared" ca="1" si="42"/>
        <v>#DIV/0!</v>
      </c>
      <c r="R56" s="207" t="str">
        <f t="shared" ca="1" si="44"/>
        <v/>
      </c>
      <c r="S56" s="207" t="e">
        <f t="shared" ca="1" si="33"/>
        <v>#DIV/0!</v>
      </c>
      <c r="T56" s="207" t="e">
        <f t="shared" ca="1" si="34"/>
        <v>#DIV/0!</v>
      </c>
      <c r="U56" s="207">
        <f t="shared" si="35"/>
        <v>0</v>
      </c>
      <c r="V56" s="215" t="e">
        <f t="shared" ca="1" si="36"/>
        <v>#VALUE!</v>
      </c>
      <c r="W56" s="207" t="str">
        <f t="shared" ca="1" si="45"/>
        <v/>
      </c>
      <c r="X56" s="207" t="e">
        <f t="shared" ca="1" si="37"/>
        <v>#VALUE!</v>
      </c>
      <c r="Y56" s="207" t="e">
        <f t="shared" ca="1" si="38"/>
        <v>#VALUE!</v>
      </c>
      <c r="AA56" s="207">
        <v>8</v>
      </c>
      <c r="AB56" s="207">
        <v>2.37</v>
      </c>
    </row>
    <row r="57" spans="2:28" s="66" customFormat="1" ht="15" customHeight="1">
      <c r="B57" s="590"/>
      <c r="C57" s="215" t="str">
        <f t="shared" si="27"/>
        <v/>
      </c>
      <c r="D57" s="215" t="e">
        <f t="shared" si="28"/>
        <v>#DIV/0!</v>
      </c>
      <c r="E57" s="215" t="e">
        <f t="shared" ca="1" si="29"/>
        <v>#VALUE!</v>
      </c>
      <c r="F57" s="215" t="e">
        <f t="shared" ca="1" si="43"/>
        <v>#VALUE!</v>
      </c>
      <c r="G57" s="217" t="e">
        <f t="shared" si="39"/>
        <v>#DIV/0!</v>
      </c>
      <c r="H57" s="220" t="e">
        <f>IF(C57=0,0,IF(Force_3_1!A38="실하중 힘 교정기",Force_3_1!B38,Force_3_1!B38/Force_3_1!A38*100))</f>
        <v>#DIV/0!</v>
      </c>
      <c r="I57" s="207">
        <f>IF(C57=0,0,IF(Force_3_1!A38="실하중 힘 교정기",0,0.0002/979.8982)*100)</f>
        <v>2.0410283435565043E-5</v>
      </c>
      <c r="J57" s="207">
        <f>IF(C57=0,0,IF(Force_3_1!A38="실하중 힘 교정기",0,0.0001)*100)</f>
        <v>0.01</v>
      </c>
      <c r="K57" s="255">
        <f t="shared" si="40"/>
        <v>0.1</v>
      </c>
      <c r="L57" s="215" t="e">
        <f t="shared" si="46"/>
        <v>#DIV/0!</v>
      </c>
      <c r="M57" s="207" t="e">
        <f t="shared" si="30"/>
        <v>#DIV/0!</v>
      </c>
      <c r="N57" s="217">
        <f t="shared" ca="1" si="31"/>
        <v>2</v>
      </c>
      <c r="O57" s="219" t="e">
        <f t="shared" ca="1" si="41"/>
        <v>#DIV/0!</v>
      </c>
      <c r="P57" s="207">
        <f t="shared" si="32"/>
        <v>0</v>
      </c>
      <c r="Q57" s="215" t="e">
        <f t="shared" ca="1" si="42"/>
        <v>#DIV/0!</v>
      </c>
      <c r="R57" s="207" t="str">
        <f t="shared" ca="1" si="44"/>
        <v/>
      </c>
      <c r="S57" s="207" t="e">
        <f t="shared" ca="1" si="33"/>
        <v>#DIV/0!</v>
      </c>
      <c r="T57" s="207" t="e">
        <f t="shared" ca="1" si="34"/>
        <v>#DIV/0!</v>
      </c>
      <c r="U57" s="207">
        <f t="shared" si="35"/>
        <v>0</v>
      </c>
      <c r="V57" s="215" t="e">
        <f t="shared" ca="1" si="36"/>
        <v>#VALUE!</v>
      </c>
      <c r="W57" s="207" t="str">
        <f t="shared" ca="1" si="45"/>
        <v/>
      </c>
      <c r="X57" s="207" t="e">
        <f t="shared" ca="1" si="37"/>
        <v>#VALUE!</v>
      </c>
      <c r="Y57" s="207" t="e">
        <f t="shared" ca="1" si="38"/>
        <v>#VALUE!</v>
      </c>
      <c r="AA57" s="207">
        <v>9</v>
      </c>
      <c r="AB57" s="207">
        <v>2.3199999999999998</v>
      </c>
    </row>
    <row r="58" spans="2:28" s="66" customFormat="1" ht="15" customHeight="1">
      <c r="B58" s="590"/>
      <c r="C58" s="215" t="str">
        <f t="shared" si="27"/>
        <v/>
      </c>
      <c r="D58" s="215" t="e">
        <f t="shared" si="28"/>
        <v>#DIV/0!</v>
      </c>
      <c r="E58" s="215" t="e">
        <f t="shared" ca="1" si="29"/>
        <v>#VALUE!</v>
      </c>
      <c r="F58" s="215" t="e">
        <f t="shared" ca="1" si="43"/>
        <v>#VALUE!</v>
      </c>
      <c r="G58" s="217" t="e">
        <f t="shared" si="39"/>
        <v>#DIV/0!</v>
      </c>
      <c r="H58" s="220" t="e">
        <f>IF(C58=0,0,IF(Force_3_1!A39="실하중 힘 교정기",Force_3_1!B39,Force_3_1!B39/Force_3_1!A39*100))</f>
        <v>#DIV/0!</v>
      </c>
      <c r="I58" s="207">
        <f>IF(C58=0,0,IF(Force_3_1!A39="실하중 힘 교정기",0,0.0002/979.8982)*100)</f>
        <v>2.0410283435565043E-5</v>
      </c>
      <c r="J58" s="207">
        <f>IF(C58=0,0,IF(Force_3_1!A39="실하중 힘 교정기",0,0.0001)*100)</f>
        <v>0.01</v>
      </c>
      <c r="K58" s="255">
        <f t="shared" si="40"/>
        <v>0.1</v>
      </c>
      <c r="L58" s="215" t="e">
        <f t="shared" si="46"/>
        <v>#DIV/0!</v>
      </c>
      <c r="M58" s="207" t="e">
        <f t="shared" si="30"/>
        <v>#DIV/0!</v>
      </c>
      <c r="N58" s="217">
        <f t="shared" ca="1" si="31"/>
        <v>2</v>
      </c>
      <c r="O58" s="219" t="e">
        <f t="shared" ca="1" si="41"/>
        <v>#DIV/0!</v>
      </c>
      <c r="P58" s="207">
        <f t="shared" si="32"/>
        <v>0</v>
      </c>
      <c r="Q58" s="215" t="e">
        <f t="shared" ca="1" si="42"/>
        <v>#DIV/0!</v>
      </c>
      <c r="R58" s="207" t="str">
        <f t="shared" ca="1" si="44"/>
        <v/>
      </c>
      <c r="S58" s="207" t="e">
        <f t="shared" ca="1" si="33"/>
        <v>#DIV/0!</v>
      </c>
      <c r="T58" s="207" t="e">
        <f t="shared" ca="1" si="34"/>
        <v>#DIV/0!</v>
      </c>
      <c r="U58" s="207">
        <f t="shared" si="35"/>
        <v>0</v>
      </c>
      <c r="V58" s="215" t="e">
        <f t="shared" ca="1" si="36"/>
        <v>#VALUE!</v>
      </c>
      <c r="W58" s="207" t="str">
        <f t="shared" ca="1" si="45"/>
        <v/>
      </c>
      <c r="X58" s="207" t="e">
        <f t="shared" ca="1" si="37"/>
        <v>#VALUE!</v>
      </c>
      <c r="Y58" s="207" t="e">
        <f t="shared" ca="1" si="38"/>
        <v>#VALUE!</v>
      </c>
      <c r="AA58" s="207">
        <v>10</v>
      </c>
      <c r="AB58" s="207">
        <v>2</v>
      </c>
    </row>
    <row r="59" spans="2:28" s="66" customFormat="1" ht="15" customHeight="1">
      <c r="B59" s="590"/>
      <c r="C59" s="215" t="str">
        <f t="shared" si="27"/>
        <v/>
      </c>
      <c r="D59" s="215" t="e">
        <f t="shared" si="28"/>
        <v>#DIV/0!</v>
      </c>
      <c r="E59" s="215" t="e">
        <f t="shared" ca="1" si="29"/>
        <v>#VALUE!</v>
      </c>
      <c r="F59" s="215" t="e">
        <f t="shared" ca="1" si="43"/>
        <v>#VALUE!</v>
      </c>
      <c r="G59" s="217" t="e">
        <f t="shared" si="39"/>
        <v>#DIV/0!</v>
      </c>
      <c r="H59" s="220" t="e">
        <f>IF(C59=0,0,IF(Force_3_1!A40="실하중 힘 교정기",Force_3_1!B40,Force_3_1!B40/Force_3_1!A40*100))</f>
        <v>#DIV/0!</v>
      </c>
      <c r="I59" s="207">
        <f>IF(C59=0,0,IF(Force_3_1!A40="실하중 힘 교정기",0,0.0002/979.8982)*100)</f>
        <v>2.0410283435565043E-5</v>
      </c>
      <c r="J59" s="207">
        <f>IF(C59=0,0,IF(Force_3_1!A40="실하중 힘 교정기",0,0.0001)*100)</f>
        <v>0.01</v>
      </c>
      <c r="K59" s="255">
        <f t="shared" si="40"/>
        <v>0.1</v>
      </c>
      <c r="L59" s="215" t="e">
        <f t="shared" si="46"/>
        <v>#DIV/0!</v>
      </c>
      <c r="M59" s="207" t="e">
        <f t="shared" si="30"/>
        <v>#DIV/0!</v>
      </c>
      <c r="N59" s="217">
        <f t="shared" ca="1" si="31"/>
        <v>2</v>
      </c>
      <c r="O59" s="219" t="e">
        <f t="shared" ca="1" si="41"/>
        <v>#DIV/0!</v>
      </c>
      <c r="P59" s="207">
        <f t="shared" si="32"/>
        <v>0</v>
      </c>
      <c r="Q59" s="215" t="e">
        <f t="shared" ca="1" si="42"/>
        <v>#DIV/0!</v>
      </c>
      <c r="R59" s="207" t="str">
        <f t="shared" ca="1" si="44"/>
        <v/>
      </c>
      <c r="S59" s="207" t="e">
        <f t="shared" ca="1" si="33"/>
        <v>#DIV/0!</v>
      </c>
      <c r="T59" s="207" t="e">
        <f t="shared" ca="1" si="34"/>
        <v>#DIV/0!</v>
      </c>
      <c r="U59" s="207">
        <f t="shared" si="35"/>
        <v>0</v>
      </c>
      <c r="V59" s="215" t="e">
        <f t="shared" ca="1" si="36"/>
        <v>#VALUE!</v>
      </c>
      <c r="W59" s="207" t="str">
        <f t="shared" ca="1" si="45"/>
        <v/>
      </c>
      <c r="X59" s="207" t="e">
        <f t="shared" ca="1" si="37"/>
        <v>#VALUE!</v>
      </c>
      <c r="Y59" s="207" t="e">
        <f t="shared" ca="1" si="38"/>
        <v>#VALUE!</v>
      </c>
      <c r="AA59" s="221" t="s">
        <v>264</v>
      </c>
      <c r="AB59" s="207">
        <v>2</v>
      </c>
    </row>
    <row r="60" spans="2:28" s="66" customFormat="1" ht="15" customHeight="1">
      <c r="B60" s="590"/>
      <c r="C60" s="215" t="str">
        <f t="shared" si="27"/>
        <v/>
      </c>
      <c r="D60" s="215" t="e">
        <f t="shared" si="28"/>
        <v>#DIV/0!</v>
      </c>
      <c r="E60" s="215" t="e">
        <f t="shared" ca="1" si="29"/>
        <v>#VALUE!</v>
      </c>
      <c r="F60" s="215" t="e">
        <f t="shared" ca="1" si="43"/>
        <v>#VALUE!</v>
      </c>
      <c r="G60" s="217" t="e">
        <f t="shared" si="39"/>
        <v>#DIV/0!</v>
      </c>
      <c r="H60" s="220" t="e">
        <f>IF(C60=0,0,IF(Force_3_1!A41="실하중 힘 교정기",Force_3_1!B41,Force_3_1!B41/Force_3_1!A41*100))</f>
        <v>#DIV/0!</v>
      </c>
      <c r="I60" s="207">
        <f>IF(C60=0,0,IF(Force_3_1!A41="실하중 힘 교정기",0,0.0002/979.8982)*100)</f>
        <v>2.0410283435565043E-5</v>
      </c>
      <c r="J60" s="207">
        <f>IF(C60=0,0,IF(Force_3_1!A41="실하중 힘 교정기",0,0.0001)*100)</f>
        <v>0.01</v>
      </c>
      <c r="K60" s="255">
        <f t="shared" si="40"/>
        <v>0.1</v>
      </c>
      <c r="L60" s="215" t="e">
        <f t="shared" si="46"/>
        <v>#DIV/0!</v>
      </c>
      <c r="M60" s="207" t="e">
        <f t="shared" si="30"/>
        <v>#DIV/0!</v>
      </c>
      <c r="N60" s="217">
        <f t="shared" ca="1" si="31"/>
        <v>2</v>
      </c>
      <c r="O60" s="219" t="e">
        <f t="shared" ca="1" si="41"/>
        <v>#DIV/0!</v>
      </c>
      <c r="P60" s="207">
        <f t="shared" si="32"/>
        <v>0</v>
      </c>
      <c r="Q60" s="215" t="e">
        <f t="shared" ca="1" si="42"/>
        <v>#DIV/0!</v>
      </c>
      <c r="R60" s="207" t="str">
        <f t="shared" ca="1" si="44"/>
        <v/>
      </c>
      <c r="S60" s="207" t="e">
        <f t="shared" ca="1" si="33"/>
        <v>#DIV/0!</v>
      </c>
      <c r="T60" s="207" t="e">
        <f t="shared" ca="1" si="34"/>
        <v>#DIV/0!</v>
      </c>
      <c r="U60" s="207">
        <f t="shared" si="35"/>
        <v>0</v>
      </c>
      <c r="V60" s="215" t="e">
        <f t="shared" ca="1" si="36"/>
        <v>#VALUE!</v>
      </c>
      <c r="W60" s="207" t="str">
        <f t="shared" ca="1" si="45"/>
        <v/>
      </c>
      <c r="X60" s="207" t="e">
        <f t="shared" ca="1" si="37"/>
        <v>#VALUE!</v>
      </c>
      <c r="Y60" s="207" t="e">
        <f t="shared" ca="1" si="38"/>
        <v>#VALUE!</v>
      </c>
    </row>
    <row r="61" spans="2:28" s="66" customFormat="1" ht="15" customHeight="1">
      <c r="B61" s="590"/>
      <c r="C61" s="215" t="str">
        <f t="shared" si="27"/>
        <v/>
      </c>
      <c r="D61" s="215" t="e">
        <f t="shared" si="28"/>
        <v>#DIV/0!</v>
      </c>
      <c r="E61" s="215" t="e">
        <f t="shared" ca="1" si="29"/>
        <v>#VALUE!</v>
      </c>
      <c r="F61" s="215" t="e">
        <f t="shared" ca="1" si="43"/>
        <v>#VALUE!</v>
      </c>
      <c r="G61" s="217" t="e">
        <f t="shared" si="39"/>
        <v>#DIV/0!</v>
      </c>
      <c r="H61" s="220" t="e">
        <f>IF(C61=0,0,IF(Force_3_1!A42="실하중 힘 교정기",Force_3_1!B42,Force_3_1!B42/Force_3_1!A42*100))</f>
        <v>#DIV/0!</v>
      </c>
      <c r="I61" s="207">
        <f>IF(C61=0,0,IF(Force_3_1!A42="실하중 힘 교정기",0,0.0002/979.8982)*100)</f>
        <v>2.0410283435565043E-5</v>
      </c>
      <c r="J61" s="207">
        <f>IF(C61=0,0,IF(Force_3_1!A42="실하중 힘 교정기",0,0.0001)*100)</f>
        <v>0.01</v>
      </c>
      <c r="K61" s="255">
        <f t="shared" si="40"/>
        <v>0.1</v>
      </c>
      <c r="L61" s="215" t="e">
        <f t="shared" si="46"/>
        <v>#DIV/0!</v>
      </c>
      <c r="M61" s="207" t="e">
        <f t="shared" si="30"/>
        <v>#DIV/0!</v>
      </c>
      <c r="N61" s="217">
        <f t="shared" ca="1" si="31"/>
        <v>2</v>
      </c>
      <c r="O61" s="219" t="e">
        <f t="shared" ca="1" si="41"/>
        <v>#DIV/0!</v>
      </c>
      <c r="P61" s="207">
        <f t="shared" si="32"/>
        <v>0</v>
      </c>
      <c r="Q61" s="215" t="e">
        <f t="shared" ca="1" si="42"/>
        <v>#DIV/0!</v>
      </c>
      <c r="R61" s="207" t="str">
        <f t="shared" ca="1" si="44"/>
        <v/>
      </c>
      <c r="S61" s="207" t="e">
        <f t="shared" ca="1" si="33"/>
        <v>#DIV/0!</v>
      </c>
      <c r="T61" s="207" t="e">
        <f t="shared" ca="1" si="34"/>
        <v>#DIV/0!</v>
      </c>
      <c r="U61" s="207">
        <f t="shared" si="35"/>
        <v>0</v>
      </c>
      <c r="V61" s="215" t="e">
        <f t="shared" ca="1" si="36"/>
        <v>#VALUE!</v>
      </c>
      <c r="W61" s="207" t="str">
        <f t="shared" ca="1" si="45"/>
        <v/>
      </c>
      <c r="X61" s="207" t="e">
        <f t="shared" ca="1" si="37"/>
        <v>#VALUE!</v>
      </c>
      <c r="Y61" s="207" t="e">
        <f t="shared" ca="1" si="38"/>
        <v>#VALUE!</v>
      </c>
    </row>
    <row r="62" spans="2:28" s="66" customFormat="1" ht="15" customHeight="1">
      <c r="B62" s="590"/>
      <c r="C62" s="215" t="str">
        <f t="shared" si="27"/>
        <v/>
      </c>
      <c r="D62" s="215" t="e">
        <f t="shared" si="28"/>
        <v>#DIV/0!</v>
      </c>
      <c r="E62" s="215" t="e">
        <f t="shared" ca="1" si="29"/>
        <v>#VALUE!</v>
      </c>
      <c r="F62" s="215" t="e">
        <f t="shared" ca="1" si="43"/>
        <v>#VALUE!</v>
      </c>
      <c r="G62" s="217" t="e">
        <f t="shared" si="39"/>
        <v>#DIV/0!</v>
      </c>
      <c r="H62" s="220" t="e">
        <f>IF(C62=0,0,IF(Force_3_1!A43="실하중 힘 교정기",Force_3_1!B43,Force_3_1!B43/Force_3_1!A43*100))</f>
        <v>#DIV/0!</v>
      </c>
      <c r="I62" s="207">
        <f>IF(C62=0,0,IF(Force_3_1!A43="실하중 힘 교정기",0,0.0002/979.8982)*100)</f>
        <v>2.0410283435565043E-5</v>
      </c>
      <c r="J62" s="207">
        <f>IF(C62=0,0,IF(Force_3_1!A43="실하중 힘 교정기",0,0.0001)*100)</f>
        <v>0.01</v>
      </c>
      <c r="K62" s="255">
        <f t="shared" si="40"/>
        <v>0.1</v>
      </c>
      <c r="L62" s="215" t="e">
        <f t="shared" si="46"/>
        <v>#DIV/0!</v>
      </c>
      <c r="M62" s="207" t="e">
        <f t="shared" si="30"/>
        <v>#DIV/0!</v>
      </c>
      <c r="N62" s="217">
        <f t="shared" ca="1" si="31"/>
        <v>2</v>
      </c>
      <c r="O62" s="219" t="e">
        <f t="shared" ca="1" si="41"/>
        <v>#DIV/0!</v>
      </c>
      <c r="P62" s="207">
        <f t="shared" si="32"/>
        <v>0</v>
      </c>
      <c r="Q62" s="215" t="e">
        <f t="shared" ca="1" si="42"/>
        <v>#DIV/0!</v>
      </c>
      <c r="R62" s="207" t="str">
        <f t="shared" ca="1" si="44"/>
        <v/>
      </c>
      <c r="S62" s="207" t="e">
        <f t="shared" ca="1" si="33"/>
        <v>#DIV/0!</v>
      </c>
      <c r="T62" s="207" t="e">
        <f t="shared" ca="1" si="34"/>
        <v>#DIV/0!</v>
      </c>
      <c r="U62" s="207">
        <f t="shared" si="35"/>
        <v>0</v>
      </c>
      <c r="V62" s="215" t="e">
        <f t="shared" ca="1" si="36"/>
        <v>#VALUE!</v>
      </c>
      <c r="W62" s="207" t="str">
        <f t="shared" ca="1" si="45"/>
        <v/>
      </c>
      <c r="X62" s="207" t="e">
        <f t="shared" ca="1" si="37"/>
        <v>#VALUE!</v>
      </c>
      <c r="Y62" s="207" t="e">
        <f t="shared" ca="1" si="38"/>
        <v>#VALUE!</v>
      </c>
    </row>
    <row r="63" spans="2:28" s="66" customFormat="1" ht="15" customHeight="1">
      <c r="B63" s="590"/>
      <c r="C63" s="215" t="str">
        <f t="shared" si="27"/>
        <v/>
      </c>
      <c r="D63" s="215" t="e">
        <f t="shared" si="28"/>
        <v>#DIV/0!</v>
      </c>
      <c r="E63" s="215" t="e">
        <f t="shared" ca="1" si="29"/>
        <v>#VALUE!</v>
      </c>
      <c r="F63" s="215" t="e">
        <f t="shared" ca="1" si="43"/>
        <v>#VALUE!</v>
      </c>
      <c r="G63" s="217" t="e">
        <f t="shared" si="39"/>
        <v>#DIV/0!</v>
      </c>
      <c r="H63" s="220" t="e">
        <f>IF(C63=0,0,IF(Force_3_1!A44="실하중 힘 교정기",Force_3_1!B44,Force_3_1!B44/Force_3_1!A44*100))</f>
        <v>#DIV/0!</v>
      </c>
      <c r="I63" s="207">
        <f>IF(C63=0,0,IF(Force_3_1!A44="실하중 힘 교정기",0,0.0002/979.8982)*100)</f>
        <v>2.0410283435565043E-5</v>
      </c>
      <c r="J63" s="207">
        <f>IF(C63=0,0,IF(Force_3_1!A44="실하중 힘 교정기",0,0.0001)*100)</f>
        <v>0.01</v>
      </c>
      <c r="K63" s="255">
        <f t="shared" si="40"/>
        <v>0.1</v>
      </c>
      <c r="L63" s="215" t="e">
        <f t="shared" si="46"/>
        <v>#DIV/0!</v>
      </c>
      <c r="M63" s="207" t="e">
        <f t="shared" si="30"/>
        <v>#DIV/0!</v>
      </c>
      <c r="N63" s="217">
        <f t="shared" ca="1" si="31"/>
        <v>2</v>
      </c>
      <c r="O63" s="219" t="e">
        <f t="shared" ca="1" si="41"/>
        <v>#DIV/0!</v>
      </c>
      <c r="P63" s="207">
        <f t="shared" si="32"/>
        <v>0</v>
      </c>
      <c r="Q63" s="215" t="e">
        <f t="shared" ca="1" si="42"/>
        <v>#DIV/0!</v>
      </c>
      <c r="R63" s="207" t="str">
        <f t="shared" ca="1" si="44"/>
        <v/>
      </c>
      <c r="S63" s="207" t="e">
        <f t="shared" ca="1" si="33"/>
        <v>#DIV/0!</v>
      </c>
      <c r="T63" s="207" t="e">
        <f t="shared" ca="1" si="34"/>
        <v>#DIV/0!</v>
      </c>
      <c r="U63" s="207">
        <f t="shared" si="35"/>
        <v>0</v>
      </c>
      <c r="V63" s="215" t="e">
        <f t="shared" ca="1" si="36"/>
        <v>#VALUE!</v>
      </c>
      <c r="W63" s="207" t="str">
        <f t="shared" ca="1" si="45"/>
        <v/>
      </c>
      <c r="X63" s="207" t="e">
        <f t="shared" ca="1" si="37"/>
        <v>#VALUE!</v>
      </c>
      <c r="Y63" s="207" t="e">
        <f t="shared" ca="1" si="38"/>
        <v>#VALUE!</v>
      </c>
    </row>
    <row r="64" spans="2:28" s="66" customFormat="1" ht="15" customHeight="1">
      <c r="B64" s="590"/>
      <c r="C64" s="215" t="str">
        <f t="shared" si="27"/>
        <v/>
      </c>
      <c r="D64" s="215" t="e">
        <f t="shared" si="28"/>
        <v>#DIV/0!</v>
      </c>
      <c r="E64" s="215" t="e">
        <f t="shared" ca="1" si="29"/>
        <v>#VALUE!</v>
      </c>
      <c r="F64" s="215" t="e">
        <f t="shared" ca="1" si="43"/>
        <v>#VALUE!</v>
      </c>
      <c r="G64" s="217" t="e">
        <f t="shared" si="39"/>
        <v>#DIV/0!</v>
      </c>
      <c r="H64" s="220" t="e">
        <f>IF(C64=0,0,IF(Force_3_1!A45="실하중 힘 교정기",Force_3_1!B45,Force_3_1!B45/Force_3_1!A45*100))</f>
        <v>#DIV/0!</v>
      </c>
      <c r="I64" s="207">
        <f>IF(C64=0,0,IF(Force_3_1!A45="실하중 힘 교정기",0,0.0002/979.8982)*100)</f>
        <v>2.0410283435565043E-5</v>
      </c>
      <c r="J64" s="207">
        <f>IF(C64=0,0,IF(Force_3_1!A45="실하중 힘 교정기",0,0.0001)*100)</f>
        <v>0.01</v>
      </c>
      <c r="K64" s="255">
        <f t="shared" si="40"/>
        <v>0.1</v>
      </c>
      <c r="L64" s="215" t="e">
        <f t="shared" si="46"/>
        <v>#DIV/0!</v>
      </c>
      <c r="M64" s="207" t="e">
        <f t="shared" si="30"/>
        <v>#DIV/0!</v>
      </c>
      <c r="N64" s="217">
        <f t="shared" ca="1" si="31"/>
        <v>2</v>
      </c>
      <c r="O64" s="219" t="e">
        <f t="shared" ca="1" si="41"/>
        <v>#DIV/0!</v>
      </c>
      <c r="P64" s="207">
        <f t="shared" si="32"/>
        <v>0</v>
      </c>
      <c r="Q64" s="215" t="e">
        <f t="shared" ca="1" si="42"/>
        <v>#DIV/0!</v>
      </c>
      <c r="R64" s="207" t="str">
        <f t="shared" ca="1" si="44"/>
        <v/>
      </c>
      <c r="S64" s="207" t="e">
        <f t="shared" ca="1" si="33"/>
        <v>#DIV/0!</v>
      </c>
      <c r="T64" s="207" t="e">
        <f t="shared" ca="1" si="34"/>
        <v>#DIV/0!</v>
      </c>
      <c r="U64" s="207">
        <f t="shared" si="35"/>
        <v>0</v>
      </c>
      <c r="V64" s="215" t="e">
        <f t="shared" ca="1" si="36"/>
        <v>#VALUE!</v>
      </c>
      <c r="W64" s="207" t="str">
        <f t="shared" ca="1" si="45"/>
        <v/>
      </c>
      <c r="X64" s="207" t="e">
        <f t="shared" ca="1" si="37"/>
        <v>#VALUE!</v>
      </c>
      <c r="Y64" s="207" t="e">
        <f t="shared" ca="1" si="38"/>
        <v>#VALUE!</v>
      </c>
    </row>
    <row r="65" spans="2:25" s="66" customFormat="1" ht="15" customHeight="1">
      <c r="B65" s="590"/>
      <c r="C65" s="215" t="str">
        <f t="shared" si="27"/>
        <v/>
      </c>
      <c r="D65" s="215" t="e">
        <f t="shared" si="28"/>
        <v>#DIV/0!</v>
      </c>
      <c r="E65" s="215" t="e">
        <f t="shared" ca="1" si="29"/>
        <v>#VALUE!</v>
      </c>
      <c r="F65" s="215" t="e">
        <f t="shared" ca="1" si="43"/>
        <v>#VALUE!</v>
      </c>
      <c r="G65" s="217" t="e">
        <f t="shared" si="39"/>
        <v>#DIV/0!</v>
      </c>
      <c r="H65" s="220" t="e">
        <f>IF(C65=0,0,IF(Force_3_1!A46="실하중 힘 교정기",Force_3_1!B46,Force_3_1!B46/Force_3_1!A46*100))</f>
        <v>#DIV/0!</v>
      </c>
      <c r="I65" s="207">
        <f>IF(C65=0,0,IF(Force_3_1!A46="실하중 힘 교정기",0,0.0002/979.8982)*100)</f>
        <v>2.0410283435565043E-5</v>
      </c>
      <c r="J65" s="207">
        <f>IF(C65=0,0,IF(Force_3_1!A46="실하중 힘 교정기",0,0.0001)*100)</f>
        <v>0.01</v>
      </c>
      <c r="K65" s="255">
        <f t="shared" si="40"/>
        <v>0.1</v>
      </c>
      <c r="L65" s="215" t="e">
        <f t="shared" si="46"/>
        <v>#DIV/0!</v>
      </c>
      <c r="M65" s="207" t="e">
        <f t="shared" si="30"/>
        <v>#DIV/0!</v>
      </c>
      <c r="N65" s="217">
        <f t="shared" ca="1" si="31"/>
        <v>2</v>
      </c>
      <c r="O65" s="219" t="e">
        <f t="shared" ca="1" si="41"/>
        <v>#DIV/0!</v>
      </c>
      <c r="P65" s="207">
        <f t="shared" si="32"/>
        <v>0</v>
      </c>
      <c r="Q65" s="215" t="e">
        <f t="shared" ca="1" si="42"/>
        <v>#DIV/0!</v>
      </c>
      <c r="R65" s="207" t="str">
        <f t="shared" ca="1" si="44"/>
        <v/>
      </c>
      <c r="S65" s="207" t="e">
        <f t="shared" ca="1" si="33"/>
        <v>#DIV/0!</v>
      </c>
      <c r="T65" s="207" t="e">
        <f t="shared" ca="1" si="34"/>
        <v>#DIV/0!</v>
      </c>
      <c r="U65" s="207">
        <f t="shared" si="35"/>
        <v>0</v>
      </c>
      <c r="V65" s="215" t="e">
        <f t="shared" ca="1" si="36"/>
        <v>#VALUE!</v>
      </c>
      <c r="W65" s="207" t="str">
        <f t="shared" ca="1" si="45"/>
        <v/>
      </c>
      <c r="X65" s="207" t="e">
        <f t="shared" ca="1" si="37"/>
        <v>#VALUE!</v>
      </c>
      <c r="Y65" s="207" t="e">
        <f t="shared" ca="1" si="38"/>
        <v>#VALUE!</v>
      </c>
    </row>
    <row r="66" spans="2:25" s="66" customFormat="1" ht="15" customHeight="1">
      <c r="B66" s="590"/>
      <c r="C66" s="215" t="str">
        <f t="shared" si="27"/>
        <v/>
      </c>
      <c r="D66" s="215" t="e">
        <f t="shared" si="28"/>
        <v>#DIV/0!</v>
      </c>
      <c r="E66" s="215" t="e">
        <f t="shared" ca="1" si="29"/>
        <v>#VALUE!</v>
      </c>
      <c r="F66" s="215" t="e">
        <f t="shared" ca="1" si="43"/>
        <v>#VALUE!</v>
      </c>
      <c r="G66" s="217" t="e">
        <f t="shared" si="39"/>
        <v>#DIV/0!</v>
      </c>
      <c r="H66" s="220" t="e">
        <f>IF(C66=0,0,IF(Force_3_1!A47="실하중 힘 교정기",Force_3_1!B47,Force_3_1!B47/Force_3_1!A47*100))</f>
        <v>#DIV/0!</v>
      </c>
      <c r="I66" s="207">
        <f>IF(C66=0,0,IF(Force_3_1!A47="실하중 힘 교정기",0,0.0002/979.8982)*100)</f>
        <v>2.0410283435565043E-5</v>
      </c>
      <c r="J66" s="207">
        <f>IF(C66=0,0,IF(Force_3_1!A47="실하중 힘 교정기",0,0.0001)*100)</f>
        <v>0.01</v>
      </c>
      <c r="K66" s="255">
        <f t="shared" si="40"/>
        <v>0.1</v>
      </c>
      <c r="L66" s="215" t="e">
        <f t="shared" si="46"/>
        <v>#DIV/0!</v>
      </c>
      <c r="M66" s="207" t="e">
        <f t="shared" si="30"/>
        <v>#DIV/0!</v>
      </c>
      <c r="N66" s="217">
        <f t="shared" ca="1" si="31"/>
        <v>2</v>
      </c>
      <c r="O66" s="219" t="e">
        <f t="shared" ca="1" si="41"/>
        <v>#DIV/0!</v>
      </c>
      <c r="P66" s="207">
        <f t="shared" si="32"/>
        <v>0</v>
      </c>
      <c r="Q66" s="215" t="e">
        <f t="shared" ca="1" si="42"/>
        <v>#DIV/0!</v>
      </c>
      <c r="R66" s="207" t="str">
        <f t="shared" ca="1" si="44"/>
        <v/>
      </c>
      <c r="S66" s="207" t="e">
        <f t="shared" ca="1" si="33"/>
        <v>#DIV/0!</v>
      </c>
      <c r="T66" s="207" t="e">
        <f t="shared" ca="1" si="34"/>
        <v>#DIV/0!</v>
      </c>
      <c r="U66" s="207">
        <f t="shared" si="35"/>
        <v>0</v>
      </c>
      <c r="V66" s="215" t="e">
        <f t="shared" ca="1" si="36"/>
        <v>#VALUE!</v>
      </c>
      <c r="W66" s="207" t="str">
        <f t="shared" ca="1" si="45"/>
        <v/>
      </c>
      <c r="X66" s="207" t="e">
        <f t="shared" ca="1" si="37"/>
        <v>#VALUE!</v>
      </c>
      <c r="Y66" s="207" t="e">
        <f t="shared" ca="1" si="38"/>
        <v>#VALUE!</v>
      </c>
    </row>
    <row r="67" spans="2:25" s="66" customFormat="1" ht="15" customHeight="1">
      <c r="B67" s="593"/>
      <c r="C67" s="195" t="str">
        <f t="shared" si="27"/>
        <v/>
      </c>
      <c r="D67" s="196" t="e">
        <f t="shared" si="28"/>
        <v>#DIV/0!</v>
      </c>
      <c r="E67" s="196" t="e">
        <f t="shared" ca="1" si="29"/>
        <v>#VALUE!</v>
      </c>
      <c r="F67" s="196" t="e">
        <f t="shared" ca="1" si="43"/>
        <v>#VALUE!</v>
      </c>
      <c r="G67" s="197" t="e">
        <f t="shared" si="39"/>
        <v>#DIV/0!</v>
      </c>
      <c r="H67" s="198" t="e">
        <f>IF(C67=0,0,IF(Force_3_1!A48="실하중 힘 교정기",Force_3_1!B48,Force_3_1!B48/Force_3_1!A48*100))</f>
        <v>#DIV/0!</v>
      </c>
      <c r="I67" s="190">
        <f>IF(C67=0,0,IF(Force_3_1!A48="실하중 힘 교정기",0,0.0002/979.8982)*100)</f>
        <v>2.0410283435565043E-5</v>
      </c>
      <c r="J67" s="190">
        <f>IF(C67=0,0,IF(Force_3_1!A48="실하중 힘 교정기",0,0.0001)*100)</f>
        <v>0.01</v>
      </c>
      <c r="K67" s="256">
        <f t="shared" si="40"/>
        <v>0.1</v>
      </c>
      <c r="L67" s="196" t="e">
        <f t="shared" si="46"/>
        <v>#DIV/0!</v>
      </c>
      <c r="M67" s="190" t="e">
        <f t="shared" si="30"/>
        <v>#DIV/0!</v>
      </c>
      <c r="N67" s="197">
        <f t="shared" ca="1" si="31"/>
        <v>2</v>
      </c>
      <c r="O67" s="199" t="e">
        <f t="shared" ca="1" si="41"/>
        <v>#DIV/0!</v>
      </c>
      <c r="P67" s="190">
        <f t="shared" si="32"/>
        <v>0</v>
      </c>
      <c r="Q67" s="196" t="e">
        <f t="shared" ca="1" si="42"/>
        <v>#DIV/0!</v>
      </c>
      <c r="R67" s="190" t="str">
        <f t="shared" ca="1" si="44"/>
        <v/>
      </c>
      <c r="S67" s="190" t="e">
        <f t="shared" ca="1" si="33"/>
        <v>#DIV/0!</v>
      </c>
      <c r="T67" s="190" t="e">
        <f t="shared" ca="1" si="34"/>
        <v>#DIV/0!</v>
      </c>
      <c r="U67" s="190">
        <f t="shared" si="35"/>
        <v>0</v>
      </c>
      <c r="V67" s="196" t="e">
        <f t="shared" ca="1" si="36"/>
        <v>#VALUE!</v>
      </c>
      <c r="W67" s="190" t="str">
        <f t="shared" ca="1" si="45"/>
        <v/>
      </c>
      <c r="X67" s="190" t="e">
        <f t="shared" ca="1" si="37"/>
        <v>#VALUE!</v>
      </c>
      <c r="Y67" s="190" t="e">
        <f t="shared" ca="1" si="38"/>
        <v>#VALUE!</v>
      </c>
    </row>
    <row r="68" spans="2:25" s="66" customFormat="1" ht="15" customHeight="1">
      <c r="B68" s="589" t="s">
        <v>218</v>
      </c>
      <c r="C68" s="204" t="str">
        <f t="shared" si="27"/>
        <v/>
      </c>
      <c r="D68" s="204" t="e">
        <f t="shared" si="28"/>
        <v>#DIV/0!</v>
      </c>
      <c r="E68" s="204" t="e">
        <f t="shared" ca="1" si="29"/>
        <v>#VALUE!</v>
      </c>
      <c r="F68" s="200" t="e">
        <f ca="1">S29/SQRT(12)*100</f>
        <v>#VALUE!</v>
      </c>
      <c r="G68" s="302" t="e">
        <f t="shared" si="39"/>
        <v>#DIV/0!</v>
      </c>
      <c r="H68" s="201" t="e">
        <f>IF(C68=0,0,IF(Force_3_2!A31="실하중 힘 교정기",Force_3_2!B31,Force_3_2!B31/Force_3_2!A31*100))</f>
        <v>#DIV/0!</v>
      </c>
      <c r="I68" s="193">
        <f>IF(C68=0,0,IF(Force_3_2!A31="실하중 힘 교정기",0,0.0002/979.8982)*100)</f>
        <v>2.0410283435565043E-5</v>
      </c>
      <c r="J68" s="193">
        <f>IF(C68=0,0,IF(Force_3_2!A31="실하중 힘 교정기",0,0.0001)*100)</f>
        <v>0.01</v>
      </c>
      <c r="K68" s="257">
        <f t="shared" si="40"/>
        <v>0.1</v>
      </c>
      <c r="L68" s="204" t="e">
        <f t="shared" si="46"/>
        <v>#DIV/0!</v>
      </c>
      <c r="M68" s="183" t="e">
        <f t="shared" si="30"/>
        <v>#DIV/0!</v>
      </c>
      <c r="N68" s="302">
        <f t="shared" ca="1" si="31"/>
        <v>2</v>
      </c>
      <c r="O68" s="157" t="e">
        <f t="shared" ca="1" si="41"/>
        <v>#DIV/0!</v>
      </c>
      <c r="P68" s="183">
        <f t="shared" si="32"/>
        <v>0</v>
      </c>
      <c r="Q68" s="204" t="e">
        <f t="shared" ca="1" si="42"/>
        <v>#DIV/0!</v>
      </c>
      <c r="R68" s="293"/>
      <c r="S68" s="183" t="e">
        <f t="shared" ca="1" si="33"/>
        <v>#DIV/0!</v>
      </c>
      <c r="T68" s="183" t="e">
        <f t="shared" ca="1" si="34"/>
        <v>#DIV/0!</v>
      </c>
      <c r="U68" s="183">
        <f t="shared" si="35"/>
        <v>0</v>
      </c>
      <c r="V68" s="204" t="e">
        <f t="shared" ca="1" si="36"/>
        <v>#VALUE!</v>
      </c>
      <c r="W68" s="293"/>
      <c r="X68" s="183" t="e">
        <f t="shared" ca="1" si="37"/>
        <v>#VALUE!</v>
      </c>
      <c r="Y68" s="183" t="e">
        <f t="shared" ca="1" si="38"/>
        <v>#VALUE!</v>
      </c>
    </row>
    <row r="69" spans="2:25" s="66" customFormat="1" ht="15" customHeight="1">
      <c r="B69" s="590"/>
      <c r="C69" s="215" t="str">
        <f t="shared" si="27"/>
        <v/>
      </c>
      <c r="D69" s="215" t="e">
        <f t="shared" si="28"/>
        <v>#DIV/0!</v>
      </c>
      <c r="E69" s="215" t="e">
        <f t="shared" ca="1" si="29"/>
        <v>#VALUE!</v>
      </c>
      <c r="F69" s="215" t="e">
        <f ca="1">F68</f>
        <v>#VALUE!</v>
      </c>
      <c r="G69" s="217" t="e">
        <f t="shared" si="39"/>
        <v>#DIV/0!</v>
      </c>
      <c r="H69" s="220" t="e">
        <f>IF(C69=0,0,IF(Force_3_2!A32="실하중 힘 교정기",Force_3_2!B32,Force_3_2!B32/Force_3_2!A32*100))</f>
        <v>#DIV/0!</v>
      </c>
      <c r="I69" s="207">
        <f>IF(C69=0,0,IF(Force_3_2!A32="실하중 힘 교정기",0,0.0002/979.8982)*100)</f>
        <v>2.0410283435565043E-5</v>
      </c>
      <c r="J69" s="207">
        <f>IF(C69=0,0,IF(Force_3_2!A32="실하중 힘 교정기",0,0.0001)*100)</f>
        <v>0.01</v>
      </c>
      <c r="K69" s="255">
        <f t="shared" si="40"/>
        <v>0.1</v>
      </c>
      <c r="L69" s="215" t="e">
        <f t="shared" si="46"/>
        <v>#DIV/0!</v>
      </c>
      <c r="M69" s="207" t="e">
        <f t="shared" si="30"/>
        <v>#DIV/0!</v>
      </c>
      <c r="N69" s="217">
        <f t="shared" ca="1" si="31"/>
        <v>2</v>
      </c>
      <c r="O69" s="219" t="e">
        <f t="shared" ca="1" si="41"/>
        <v>#DIV/0!</v>
      </c>
      <c r="P69" s="207">
        <f t="shared" si="32"/>
        <v>0</v>
      </c>
      <c r="Q69" s="215" t="e">
        <f t="shared" ca="1" si="42"/>
        <v>#DIV/0!</v>
      </c>
      <c r="R69" s="207" t="str">
        <f t="shared" ref="R69:R85" ca="1" si="47">IF(TYPE(Q69)=16,"",IF(ABS(Q69)&lt;0.0001,6,IF(ABS(Q69)&lt;0.001,5,IF(ABS(Q69)&lt;0.01,4,IF(ABS(Q69)&lt;0.1,3,IF(ABS(Q69)&lt;1,2,IF(ABS(Q69)&lt;10,1,0)))))))</f>
        <v/>
      </c>
      <c r="S69" s="207" t="e">
        <f t="shared" ca="1" si="33"/>
        <v>#DIV/0!</v>
      </c>
      <c r="T69" s="207" t="e">
        <f t="shared" ca="1" si="34"/>
        <v>#DIV/0!</v>
      </c>
      <c r="U69" s="207">
        <f t="shared" si="35"/>
        <v>0</v>
      </c>
      <c r="V69" s="215" t="e">
        <f t="shared" ca="1" si="36"/>
        <v>#VALUE!</v>
      </c>
      <c r="W69" s="207" t="str">
        <f t="shared" ref="W69:W85" ca="1" si="48">IF(TYPE(V69)=16,"",IF(ABS(V69)&lt;0.0001,6,IF(ABS(V69)&lt;0.001,5,IF(ABS(V69)&lt;0.01,4,IF(ABS(V69)&lt;0.1,3,IF(ABS(V69)&lt;1,2,IF(ABS(V69)&lt;10,1,0)))))))</f>
        <v/>
      </c>
      <c r="X69" s="207" t="e">
        <f t="shared" ca="1" si="37"/>
        <v>#VALUE!</v>
      </c>
      <c r="Y69" s="207" t="e">
        <f t="shared" ca="1" si="38"/>
        <v>#VALUE!</v>
      </c>
    </row>
    <row r="70" spans="2:25" s="66" customFormat="1" ht="15" customHeight="1">
      <c r="B70" s="590"/>
      <c r="C70" s="215" t="str">
        <f t="shared" si="27"/>
        <v/>
      </c>
      <c r="D70" s="215" t="e">
        <f t="shared" si="28"/>
        <v>#DIV/0!</v>
      </c>
      <c r="E70" s="215" t="e">
        <f t="shared" ca="1" si="29"/>
        <v>#VALUE!</v>
      </c>
      <c r="F70" s="215" t="e">
        <f t="shared" ref="F70:F85" ca="1" si="49">F69</f>
        <v>#VALUE!</v>
      </c>
      <c r="G70" s="217" t="e">
        <f t="shared" si="39"/>
        <v>#DIV/0!</v>
      </c>
      <c r="H70" s="220" t="e">
        <f>IF(C70=0,0,IF(Force_3_2!A33="실하중 힘 교정기",Force_3_2!B33,Force_3_2!B33/Force_3_2!A33*100))</f>
        <v>#DIV/0!</v>
      </c>
      <c r="I70" s="207">
        <f>IF(C70=0,0,IF(Force_3_2!A33="실하중 힘 교정기",0,0.0002/979.8982)*100)</f>
        <v>2.0410283435565043E-5</v>
      </c>
      <c r="J70" s="207">
        <f>IF(C70=0,0,IF(Force_3_2!A33="실하중 힘 교정기",0,0.0001)*100)</f>
        <v>0.01</v>
      </c>
      <c r="K70" s="255">
        <f t="shared" si="40"/>
        <v>0.1</v>
      </c>
      <c r="L70" s="215" t="e">
        <f t="shared" si="46"/>
        <v>#DIV/0!</v>
      </c>
      <c r="M70" s="207" t="e">
        <f t="shared" si="30"/>
        <v>#DIV/0!</v>
      </c>
      <c r="N70" s="217">
        <f t="shared" ca="1" si="31"/>
        <v>2</v>
      </c>
      <c r="O70" s="219" t="e">
        <f t="shared" ca="1" si="41"/>
        <v>#DIV/0!</v>
      </c>
      <c r="P70" s="207">
        <f t="shared" si="32"/>
        <v>0</v>
      </c>
      <c r="Q70" s="215" t="e">
        <f t="shared" ca="1" si="42"/>
        <v>#DIV/0!</v>
      </c>
      <c r="R70" s="207" t="str">
        <f t="shared" ca="1" si="47"/>
        <v/>
      </c>
      <c r="S70" s="207" t="e">
        <f t="shared" ca="1" si="33"/>
        <v>#DIV/0!</v>
      </c>
      <c r="T70" s="207" t="e">
        <f t="shared" ca="1" si="34"/>
        <v>#DIV/0!</v>
      </c>
      <c r="U70" s="207">
        <f t="shared" si="35"/>
        <v>0</v>
      </c>
      <c r="V70" s="215" t="e">
        <f t="shared" ca="1" si="36"/>
        <v>#VALUE!</v>
      </c>
      <c r="W70" s="207" t="str">
        <f t="shared" ca="1" si="48"/>
        <v/>
      </c>
      <c r="X70" s="207" t="e">
        <f t="shared" ca="1" si="37"/>
        <v>#VALUE!</v>
      </c>
      <c r="Y70" s="207" t="e">
        <f t="shared" ca="1" si="38"/>
        <v>#VALUE!</v>
      </c>
    </row>
    <row r="71" spans="2:25" s="66" customFormat="1" ht="15" customHeight="1">
      <c r="B71" s="590"/>
      <c r="C71" s="215" t="str">
        <f t="shared" si="27"/>
        <v/>
      </c>
      <c r="D71" s="215" t="e">
        <f t="shared" si="28"/>
        <v>#DIV/0!</v>
      </c>
      <c r="E71" s="215" t="e">
        <f t="shared" ca="1" si="29"/>
        <v>#VALUE!</v>
      </c>
      <c r="F71" s="215" t="e">
        <f t="shared" ca="1" si="49"/>
        <v>#VALUE!</v>
      </c>
      <c r="G71" s="217" t="e">
        <f t="shared" si="39"/>
        <v>#DIV/0!</v>
      </c>
      <c r="H71" s="220" t="e">
        <f>IF(C71=0,0,IF(Force_3_2!A34="실하중 힘 교정기",Force_3_2!B34,Force_3_2!B34/Force_3_2!A34*100))</f>
        <v>#DIV/0!</v>
      </c>
      <c r="I71" s="207">
        <f>IF(C71=0,0,IF(Force_3_2!A34="실하중 힘 교정기",0,0.0002/979.8982)*100)</f>
        <v>2.0410283435565043E-5</v>
      </c>
      <c r="J71" s="207">
        <f>IF(C71=0,0,IF(Force_3_2!A34="실하중 힘 교정기",0,0.0001)*100)</f>
        <v>0.01</v>
      </c>
      <c r="K71" s="255">
        <f t="shared" si="40"/>
        <v>0.1</v>
      </c>
      <c r="L71" s="215" t="e">
        <f t="shared" si="46"/>
        <v>#DIV/0!</v>
      </c>
      <c r="M71" s="207" t="e">
        <f t="shared" si="30"/>
        <v>#DIV/0!</v>
      </c>
      <c r="N71" s="217">
        <f t="shared" ca="1" si="31"/>
        <v>2</v>
      </c>
      <c r="O71" s="219" t="e">
        <f t="shared" ca="1" si="41"/>
        <v>#DIV/0!</v>
      </c>
      <c r="P71" s="207">
        <f t="shared" si="32"/>
        <v>0</v>
      </c>
      <c r="Q71" s="215" t="e">
        <f t="shared" ca="1" si="42"/>
        <v>#DIV/0!</v>
      </c>
      <c r="R71" s="207" t="str">
        <f t="shared" ca="1" si="47"/>
        <v/>
      </c>
      <c r="S71" s="207" t="e">
        <f t="shared" ca="1" si="33"/>
        <v>#DIV/0!</v>
      </c>
      <c r="T71" s="207" t="e">
        <f t="shared" ca="1" si="34"/>
        <v>#DIV/0!</v>
      </c>
      <c r="U71" s="207">
        <f t="shared" si="35"/>
        <v>0</v>
      </c>
      <c r="V71" s="215" t="e">
        <f t="shared" ca="1" si="36"/>
        <v>#VALUE!</v>
      </c>
      <c r="W71" s="207" t="str">
        <f t="shared" ca="1" si="48"/>
        <v/>
      </c>
      <c r="X71" s="207" t="e">
        <f t="shared" ca="1" si="37"/>
        <v>#VALUE!</v>
      </c>
      <c r="Y71" s="207" t="e">
        <f t="shared" ca="1" si="38"/>
        <v>#VALUE!</v>
      </c>
    </row>
    <row r="72" spans="2:25" s="66" customFormat="1" ht="15" customHeight="1">
      <c r="B72" s="590"/>
      <c r="C72" s="215" t="str">
        <f t="shared" si="27"/>
        <v/>
      </c>
      <c r="D72" s="215" t="e">
        <f t="shared" si="28"/>
        <v>#DIV/0!</v>
      </c>
      <c r="E72" s="215" t="e">
        <f t="shared" ca="1" si="29"/>
        <v>#VALUE!</v>
      </c>
      <c r="F72" s="215" t="e">
        <f t="shared" ca="1" si="49"/>
        <v>#VALUE!</v>
      </c>
      <c r="G72" s="217" t="e">
        <f t="shared" si="39"/>
        <v>#DIV/0!</v>
      </c>
      <c r="H72" s="220" t="e">
        <f>IF(C72=0,0,IF(Force_3_2!A35="실하중 힘 교정기",Force_3_2!B35,Force_3_2!B35/Force_3_2!A35*100))</f>
        <v>#DIV/0!</v>
      </c>
      <c r="I72" s="207">
        <f>IF(C72=0,0,IF(Force_3_2!A35="실하중 힘 교정기",0,0.0002/979.8982)*100)</f>
        <v>2.0410283435565043E-5</v>
      </c>
      <c r="J72" s="207">
        <f>IF(C72=0,0,IF(Force_3_2!A35="실하중 힘 교정기",0,0.0001)*100)</f>
        <v>0.01</v>
      </c>
      <c r="K72" s="255">
        <f t="shared" si="40"/>
        <v>0.1</v>
      </c>
      <c r="L72" s="215" t="e">
        <f t="shared" si="46"/>
        <v>#DIV/0!</v>
      </c>
      <c r="M72" s="207" t="e">
        <f t="shared" si="30"/>
        <v>#DIV/0!</v>
      </c>
      <c r="N72" s="217">
        <f t="shared" ca="1" si="31"/>
        <v>2</v>
      </c>
      <c r="O72" s="219" t="e">
        <f t="shared" ca="1" si="41"/>
        <v>#DIV/0!</v>
      </c>
      <c r="P72" s="207">
        <f t="shared" si="32"/>
        <v>0</v>
      </c>
      <c r="Q72" s="215" t="e">
        <f t="shared" ca="1" si="42"/>
        <v>#DIV/0!</v>
      </c>
      <c r="R72" s="207" t="str">
        <f t="shared" ca="1" si="47"/>
        <v/>
      </c>
      <c r="S72" s="207" t="e">
        <f t="shared" ca="1" si="33"/>
        <v>#DIV/0!</v>
      </c>
      <c r="T72" s="207" t="e">
        <f t="shared" ca="1" si="34"/>
        <v>#DIV/0!</v>
      </c>
      <c r="U72" s="207">
        <f t="shared" si="35"/>
        <v>0</v>
      </c>
      <c r="V72" s="215" t="e">
        <f t="shared" ca="1" si="36"/>
        <v>#VALUE!</v>
      </c>
      <c r="W72" s="207" t="str">
        <f t="shared" ca="1" si="48"/>
        <v/>
      </c>
      <c r="X72" s="207" t="e">
        <f t="shared" ca="1" si="37"/>
        <v>#VALUE!</v>
      </c>
      <c r="Y72" s="207" t="e">
        <f t="shared" ca="1" si="38"/>
        <v>#VALUE!</v>
      </c>
    </row>
    <row r="73" spans="2:25" s="66" customFormat="1" ht="15" customHeight="1">
      <c r="B73" s="590"/>
      <c r="C73" s="215" t="str">
        <f t="shared" si="27"/>
        <v/>
      </c>
      <c r="D73" s="215" t="e">
        <f t="shared" si="28"/>
        <v>#DIV/0!</v>
      </c>
      <c r="E73" s="215" t="e">
        <f t="shared" ca="1" si="29"/>
        <v>#VALUE!</v>
      </c>
      <c r="F73" s="215" t="e">
        <f t="shared" ca="1" si="49"/>
        <v>#VALUE!</v>
      </c>
      <c r="G73" s="217" t="e">
        <f t="shared" si="39"/>
        <v>#DIV/0!</v>
      </c>
      <c r="H73" s="220" t="e">
        <f>IF(C73=0,0,IF(Force_3_2!A36="실하중 힘 교정기",Force_3_2!B36,Force_3_2!B36/Force_3_2!A36*100))</f>
        <v>#DIV/0!</v>
      </c>
      <c r="I73" s="207">
        <f>IF(C73=0,0,IF(Force_3_2!A36="실하중 힘 교정기",0,0.0002/979.8982)*100)</f>
        <v>2.0410283435565043E-5</v>
      </c>
      <c r="J73" s="207">
        <f>IF(C73=0,0,IF(Force_3_2!A36="실하중 힘 교정기",0,0.0001)*100)</f>
        <v>0.01</v>
      </c>
      <c r="K73" s="255">
        <f t="shared" si="40"/>
        <v>0.1</v>
      </c>
      <c r="L73" s="215" t="e">
        <f t="shared" si="46"/>
        <v>#DIV/0!</v>
      </c>
      <c r="M73" s="207" t="e">
        <f t="shared" si="30"/>
        <v>#DIV/0!</v>
      </c>
      <c r="N73" s="217">
        <f t="shared" ca="1" si="31"/>
        <v>2</v>
      </c>
      <c r="O73" s="219" t="e">
        <f t="shared" ca="1" si="41"/>
        <v>#DIV/0!</v>
      </c>
      <c r="P73" s="207">
        <f t="shared" si="32"/>
        <v>0</v>
      </c>
      <c r="Q73" s="215" t="e">
        <f t="shared" ca="1" si="42"/>
        <v>#DIV/0!</v>
      </c>
      <c r="R73" s="207" t="str">
        <f t="shared" ca="1" si="47"/>
        <v/>
      </c>
      <c r="S73" s="207" t="e">
        <f t="shared" ca="1" si="33"/>
        <v>#DIV/0!</v>
      </c>
      <c r="T73" s="207" t="e">
        <f t="shared" ca="1" si="34"/>
        <v>#DIV/0!</v>
      </c>
      <c r="U73" s="207">
        <f t="shared" si="35"/>
        <v>0</v>
      </c>
      <c r="V73" s="215" t="e">
        <f t="shared" ca="1" si="36"/>
        <v>#VALUE!</v>
      </c>
      <c r="W73" s="207" t="str">
        <f t="shared" ca="1" si="48"/>
        <v/>
      </c>
      <c r="X73" s="207" t="e">
        <f t="shared" ca="1" si="37"/>
        <v>#VALUE!</v>
      </c>
      <c r="Y73" s="207" t="e">
        <f t="shared" ca="1" si="38"/>
        <v>#VALUE!</v>
      </c>
    </row>
    <row r="74" spans="2:25" s="66" customFormat="1" ht="15" customHeight="1">
      <c r="B74" s="590"/>
      <c r="C74" s="215" t="str">
        <f t="shared" si="27"/>
        <v/>
      </c>
      <c r="D74" s="215" t="e">
        <f t="shared" si="28"/>
        <v>#DIV/0!</v>
      </c>
      <c r="E74" s="215" t="e">
        <f t="shared" ca="1" si="29"/>
        <v>#VALUE!</v>
      </c>
      <c r="F74" s="215" t="e">
        <f t="shared" ca="1" si="49"/>
        <v>#VALUE!</v>
      </c>
      <c r="G74" s="217" t="e">
        <f t="shared" si="39"/>
        <v>#DIV/0!</v>
      </c>
      <c r="H74" s="220" t="e">
        <f>IF(C74=0,0,IF(Force_3_2!A37="실하중 힘 교정기",Force_3_2!B37,Force_3_2!B37/Force_3_2!A37*100))</f>
        <v>#DIV/0!</v>
      </c>
      <c r="I74" s="207">
        <f>IF(C74=0,0,IF(Force_3_2!A37="실하중 힘 교정기",0,0.0002/979.8982)*100)</f>
        <v>2.0410283435565043E-5</v>
      </c>
      <c r="J74" s="207">
        <f>IF(C74=0,0,IF(Force_3_2!A37="실하중 힘 교정기",0,0.0001)*100)</f>
        <v>0.01</v>
      </c>
      <c r="K74" s="255">
        <f t="shared" si="40"/>
        <v>0.1</v>
      </c>
      <c r="L74" s="215" t="e">
        <f t="shared" si="46"/>
        <v>#DIV/0!</v>
      </c>
      <c r="M74" s="207" t="e">
        <f t="shared" si="30"/>
        <v>#DIV/0!</v>
      </c>
      <c r="N74" s="217">
        <f t="shared" ca="1" si="31"/>
        <v>2</v>
      </c>
      <c r="O74" s="219" t="e">
        <f t="shared" ca="1" si="41"/>
        <v>#DIV/0!</v>
      </c>
      <c r="P74" s="207">
        <f t="shared" si="32"/>
        <v>0</v>
      </c>
      <c r="Q74" s="215" t="e">
        <f t="shared" ca="1" si="42"/>
        <v>#DIV/0!</v>
      </c>
      <c r="R74" s="207" t="str">
        <f t="shared" ca="1" si="47"/>
        <v/>
      </c>
      <c r="S74" s="207" t="e">
        <f t="shared" ca="1" si="33"/>
        <v>#DIV/0!</v>
      </c>
      <c r="T74" s="207" t="e">
        <f t="shared" ca="1" si="34"/>
        <v>#DIV/0!</v>
      </c>
      <c r="U74" s="207">
        <f t="shared" si="35"/>
        <v>0</v>
      </c>
      <c r="V74" s="215" t="e">
        <f t="shared" ca="1" si="36"/>
        <v>#VALUE!</v>
      </c>
      <c r="W74" s="207" t="str">
        <f t="shared" ca="1" si="48"/>
        <v/>
      </c>
      <c r="X74" s="207" t="e">
        <f t="shared" ca="1" si="37"/>
        <v>#VALUE!</v>
      </c>
      <c r="Y74" s="207" t="e">
        <f t="shared" ca="1" si="38"/>
        <v>#VALUE!</v>
      </c>
    </row>
    <row r="75" spans="2:25" s="66" customFormat="1" ht="15" customHeight="1">
      <c r="B75" s="590"/>
      <c r="C75" s="215" t="str">
        <f t="shared" si="27"/>
        <v/>
      </c>
      <c r="D75" s="215" t="e">
        <f t="shared" si="28"/>
        <v>#DIV/0!</v>
      </c>
      <c r="E75" s="215" t="e">
        <f t="shared" ca="1" si="29"/>
        <v>#VALUE!</v>
      </c>
      <c r="F75" s="215" t="e">
        <f t="shared" ca="1" si="49"/>
        <v>#VALUE!</v>
      </c>
      <c r="G75" s="217" t="e">
        <f t="shared" si="39"/>
        <v>#DIV/0!</v>
      </c>
      <c r="H75" s="220" t="e">
        <f>IF(C75=0,0,IF(Force_3_2!A38="실하중 힘 교정기",Force_3_2!B38,Force_3_2!B38/Force_3_2!A38*100))</f>
        <v>#DIV/0!</v>
      </c>
      <c r="I75" s="207">
        <f>IF(C75=0,0,IF(Force_3_2!A38="실하중 힘 교정기",0,0.0002/979.8982)*100)</f>
        <v>2.0410283435565043E-5</v>
      </c>
      <c r="J75" s="207">
        <f>IF(C75=0,0,IF(Force_3_2!A38="실하중 힘 교정기",0,0.0001)*100)</f>
        <v>0.01</v>
      </c>
      <c r="K75" s="255">
        <f t="shared" si="40"/>
        <v>0.1</v>
      </c>
      <c r="L75" s="215" t="e">
        <f t="shared" si="46"/>
        <v>#DIV/0!</v>
      </c>
      <c r="M75" s="207" t="e">
        <f t="shared" si="30"/>
        <v>#DIV/0!</v>
      </c>
      <c r="N75" s="217">
        <f t="shared" ca="1" si="31"/>
        <v>2</v>
      </c>
      <c r="O75" s="219" t="e">
        <f t="shared" ca="1" si="41"/>
        <v>#DIV/0!</v>
      </c>
      <c r="P75" s="207">
        <f t="shared" si="32"/>
        <v>0</v>
      </c>
      <c r="Q75" s="215" t="e">
        <f t="shared" ca="1" si="42"/>
        <v>#DIV/0!</v>
      </c>
      <c r="R75" s="207" t="str">
        <f t="shared" ca="1" si="47"/>
        <v/>
      </c>
      <c r="S75" s="207" t="e">
        <f t="shared" ca="1" si="33"/>
        <v>#DIV/0!</v>
      </c>
      <c r="T75" s="207" t="e">
        <f t="shared" ca="1" si="34"/>
        <v>#DIV/0!</v>
      </c>
      <c r="U75" s="207">
        <f t="shared" si="35"/>
        <v>0</v>
      </c>
      <c r="V75" s="215" t="e">
        <f t="shared" ca="1" si="36"/>
        <v>#VALUE!</v>
      </c>
      <c r="W75" s="207" t="str">
        <f t="shared" ca="1" si="48"/>
        <v/>
      </c>
      <c r="X75" s="207" t="e">
        <f t="shared" ca="1" si="37"/>
        <v>#VALUE!</v>
      </c>
      <c r="Y75" s="207" t="e">
        <f t="shared" ca="1" si="38"/>
        <v>#VALUE!</v>
      </c>
    </row>
    <row r="76" spans="2:25" s="66" customFormat="1" ht="15" customHeight="1">
      <c r="B76" s="590"/>
      <c r="C76" s="215" t="str">
        <f t="shared" si="27"/>
        <v/>
      </c>
      <c r="D76" s="215" t="e">
        <f t="shared" si="28"/>
        <v>#DIV/0!</v>
      </c>
      <c r="E76" s="215" t="e">
        <f t="shared" ca="1" si="29"/>
        <v>#VALUE!</v>
      </c>
      <c r="F76" s="215" t="e">
        <f t="shared" ca="1" si="49"/>
        <v>#VALUE!</v>
      </c>
      <c r="G76" s="217" t="e">
        <f t="shared" si="39"/>
        <v>#DIV/0!</v>
      </c>
      <c r="H76" s="220" t="e">
        <f>IF(C76=0,0,IF(Force_3_2!A39="실하중 힘 교정기",Force_3_2!B39,Force_3_2!B39/Force_3_2!A39*100))</f>
        <v>#DIV/0!</v>
      </c>
      <c r="I76" s="207">
        <f>IF(C76=0,0,IF(Force_3_2!A39="실하중 힘 교정기",0,0.0002/979.8982)*100)</f>
        <v>2.0410283435565043E-5</v>
      </c>
      <c r="J76" s="207">
        <f>IF(C76=0,0,IF(Force_3_2!A39="실하중 힘 교정기",0,0.0001)*100)</f>
        <v>0.01</v>
      </c>
      <c r="K76" s="255">
        <f t="shared" si="40"/>
        <v>0.1</v>
      </c>
      <c r="L76" s="215" t="e">
        <f t="shared" si="46"/>
        <v>#DIV/0!</v>
      </c>
      <c r="M76" s="207" t="e">
        <f t="shared" si="30"/>
        <v>#DIV/0!</v>
      </c>
      <c r="N76" s="217">
        <f t="shared" ca="1" si="31"/>
        <v>2</v>
      </c>
      <c r="O76" s="219" t="e">
        <f t="shared" ca="1" si="41"/>
        <v>#DIV/0!</v>
      </c>
      <c r="P76" s="207">
        <f t="shared" si="32"/>
        <v>0</v>
      </c>
      <c r="Q76" s="215" t="e">
        <f t="shared" ca="1" si="42"/>
        <v>#DIV/0!</v>
      </c>
      <c r="R76" s="207" t="str">
        <f t="shared" ca="1" si="47"/>
        <v/>
      </c>
      <c r="S76" s="207" t="e">
        <f t="shared" ca="1" si="33"/>
        <v>#DIV/0!</v>
      </c>
      <c r="T76" s="207" t="e">
        <f t="shared" ca="1" si="34"/>
        <v>#DIV/0!</v>
      </c>
      <c r="U76" s="207">
        <f t="shared" si="35"/>
        <v>0</v>
      </c>
      <c r="V76" s="215" t="e">
        <f t="shared" ca="1" si="36"/>
        <v>#VALUE!</v>
      </c>
      <c r="W76" s="207" t="str">
        <f t="shared" ca="1" si="48"/>
        <v/>
      </c>
      <c r="X76" s="207" t="e">
        <f t="shared" ca="1" si="37"/>
        <v>#VALUE!</v>
      </c>
      <c r="Y76" s="207" t="e">
        <f t="shared" ca="1" si="38"/>
        <v>#VALUE!</v>
      </c>
    </row>
    <row r="77" spans="2:25" s="66" customFormat="1" ht="15" customHeight="1">
      <c r="B77" s="590"/>
      <c r="C77" s="215" t="str">
        <f t="shared" si="27"/>
        <v/>
      </c>
      <c r="D77" s="215" t="e">
        <f t="shared" si="28"/>
        <v>#DIV/0!</v>
      </c>
      <c r="E77" s="215" t="e">
        <f t="shared" ca="1" si="29"/>
        <v>#VALUE!</v>
      </c>
      <c r="F77" s="215" t="e">
        <f t="shared" ca="1" si="49"/>
        <v>#VALUE!</v>
      </c>
      <c r="G77" s="217" t="e">
        <f t="shared" si="39"/>
        <v>#DIV/0!</v>
      </c>
      <c r="H77" s="220" t="e">
        <f>IF(C77=0,0,IF(Force_3_2!A40="실하중 힘 교정기",Force_3_2!B40,Force_3_2!B40/Force_3_2!A40*100))</f>
        <v>#DIV/0!</v>
      </c>
      <c r="I77" s="207">
        <f>IF(C77=0,0,IF(Force_3_2!A40="실하중 힘 교정기",0,0.0002/979.8982)*100)</f>
        <v>2.0410283435565043E-5</v>
      </c>
      <c r="J77" s="207">
        <f>IF(C77=0,0,IF(Force_3_2!A40="실하중 힘 교정기",0,0.0001)*100)</f>
        <v>0.01</v>
      </c>
      <c r="K77" s="255">
        <f t="shared" si="40"/>
        <v>0.1</v>
      </c>
      <c r="L77" s="215" t="e">
        <f t="shared" si="46"/>
        <v>#DIV/0!</v>
      </c>
      <c r="M77" s="207" t="e">
        <f t="shared" si="30"/>
        <v>#DIV/0!</v>
      </c>
      <c r="N77" s="217">
        <f t="shared" ca="1" si="31"/>
        <v>2</v>
      </c>
      <c r="O77" s="219" t="e">
        <f t="shared" ca="1" si="41"/>
        <v>#DIV/0!</v>
      </c>
      <c r="P77" s="207">
        <f t="shared" si="32"/>
        <v>0</v>
      </c>
      <c r="Q77" s="215" t="e">
        <f t="shared" ca="1" si="42"/>
        <v>#DIV/0!</v>
      </c>
      <c r="R77" s="207" t="str">
        <f t="shared" ca="1" si="47"/>
        <v/>
      </c>
      <c r="S77" s="207" t="e">
        <f t="shared" ca="1" si="33"/>
        <v>#DIV/0!</v>
      </c>
      <c r="T77" s="207" t="e">
        <f t="shared" ca="1" si="34"/>
        <v>#DIV/0!</v>
      </c>
      <c r="U77" s="207">
        <f t="shared" si="35"/>
        <v>0</v>
      </c>
      <c r="V77" s="215" t="e">
        <f t="shared" ca="1" si="36"/>
        <v>#VALUE!</v>
      </c>
      <c r="W77" s="207" t="str">
        <f t="shared" ca="1" si="48"/>
        <v/>
      </c>
      <c r="X77" s="207" t="e">
        <f t="shared" ca="1" si="37"/>
        <v>#VALUE!</v>
      </c>
      <c r="Y77" s="207" t="e">
        <f t="shared" ca="1" si="38"/>
        <v>#VALUE!</v>
      </c>
    </row>
    <row r="78" spans="2:25" s="66" customFormat="1" ht="15" customHeight="1">
      <c r="B78" s="590"/>
      <c r="C78" s="215" t="str">
        <f t="shared" si="27"/>
        <v/>
      </c>
      <c r="D78" s="215" t="e">
        <f t="shared" si="28"/>
        <v>#DIV/0!</v>
      </c>
      <c r="E78" s="215" t="e">
        <f t="shared" ca="1" si="29"/>
        <v>#VALUE!</v>
      </c>
      <c r="F78" s="215" t="e">
        <f t="shared" ca="1" si="49"/>
        <v>#VALUE!</v>
      </c>
      <c r="G78" s="217" t="e">
        <f t="shared" si="39"/>
        <v>#DIV/0!</v>
      </c>
      <c r="H78" s="220" t="e">
        <f>IF(C78=0,0,IF(Force_3_2!A41="실하중 힘 교정기",Force_3_2!B41,Force_3_2!B41/Force_3_2!A41*100))</f>
        <v>#DIV/0!</v>
      </c>
      <c r="I78" s="207">
        <f>IF(C78=0,0,IF(Force_3_2!A41="실하중 힘 교정기",0,0.0002/979.8982)*100)</f>
        <v>2.0410283435565043E-5</v>
      </c>
      <c r="J78" s="207">
        <f>IF(C78=0,0,IF(Force_3_2!A41="실하중 힘 교정기",0,0.0001)*100)</f>
        <v>0.01</v>
      </c>
      <c r="K78" s="255">
        <f t="shared" si="40"/>
        <v>0.1</v>
      </c>
      <c r="L78" s="215" t="e">
        <f t="shared" si="46"/>
        <v>#DIV/0!</v>
      </c>
      <c r="M78" s="207" t="e">
        <f t="shared" si="30"/>
        <v>#DIV/0!</v>
      </c>
      <c r="N78" s="217">
        <f t="shared" ca="1" si="31"/>
        <v>2</v>
      </c>
      <c r="O78" s="219" t="e">
        <f t="shared" ca="1" si="41"/>
        <v>#DIV/0!</v>
      </c>
      <c r="P78" s="207">
        <f t="shared" si="32"/>
        <v>0</v>
      </c>
      <c r="Q78" s="215" t="e">
        <f t="shared" ca="1" si="42"/>
        <v>#DIV/0!</v>
      </c>
      <c r="R78" s="207" t="str">
        <f t="shared" ca="1" si="47"/>
        <v/>
      </c>
      <c r="S78" s="207" t="e">
        <f t="shared" ca="1" si="33"/>
        <v>#DIV/0!</v>
      </c>
      <c r="T78" s="207" t="e">
        <f t="shared" ca="1" si="34"/>
        <v>#DIV/0!</v>
      </c>
      <c r="U78" s="207">
        <f t="shared" si="35"/>
        <v>0</v>
      </c>
      <c r="V78" s="215" t="e">
        <f t="shared" ca="1" si="36"/>
        <v>#VALUE!</v>
      </c>
      <c r="W78" s="207" t="str">
        <f t="shared" ca="1" si="48"/>
        <v/>
      </c>
      <c r="X78" s="207" t="e">
        <f t="shared" ca="1" si="37"/>
        <v>#VALUE!</v>
      </c>
      <c r="Y78" s="207" t="e">
        <f t="shared" ca="1" si="38"/>
        <v>#VALUE!</v>
      </c>
    </row>
    <row r="79" spans="2:25" s="66" customFormat="1" ht="15" customHeight="1">
      <c r="B79" s="590"/>
      <c r="C79" s="215" t="str">
        <f t="shared" si="27"/>
        <v/>
      </c>
      <c r="D79" s="215" t="e">
        <f t="shared" si="28"/>
        <v>#DIV/0!</v>
      </c>
      <c r="E79" s="215" t="e">
        <f t="shared" ca="1" si="29"/>
        <v>#VALUE!</v>
      </c>
      <c r="F79" s="215" t="e">
        <f t="shared" ca="1" si="49"/>
        <v>#VALUE!</v>
      </c>
      <c r="G79" s="217" t="e">
        <f t="shared" si="39"/>
        <v>#DIV/0!</v>
      </c>
      <c r="H79" s="220" t="e">
        <f>IF(C79=0,0,IF(Force_3_2!A42="실하중 힘 교정기",Force_3_2!B42,Force_3_2!B42/Force_3_2!A42*100))</f>
        <v>#DIV/0!</v>
      </c>
      <c r="I79" s="207">
        <f>IF(C79=0,0,IF(Force_3_2!A42="실하중 힘 교정기",0,0.0002/979.8982)*100)</f>
        <v>2.0410283435565043E-5</v>
      </c>
      <c r="J79" s="207">
        <f>IF(C79=0,0,IF(Force_3_2!A42="실하중 힘 교정기",0,0.0001)*100)</f>
        <v>0.01</v>
      </c>
      <c r="K79" s="255">
        <f t="shared" si="40"/>
        <v>0.1</v>
      </c>
      <c r="L79" s="215" t="e">
        <f t="shared" si="46"/>
        <v>#DIV/0!</v>
      </c>
      <c r="M79" s="207" t="e">
        <f t="shared" si="30"/>
        <v>#DIV/0!</v>
      </c>
      <c r="N79" s="217">
        <f t="shared" ca="1" si="31"/>
        <v>2</v>
      </c>
      <c r="O79" s="219" t="e">
        <f t="shared" ca="1" si="41"/>
        <v>#DIV/0!</v>
      </c>
      <c r="P79" s="207">
        <f t="shared" si="32"/>
        <v>0</v>
      </c>
      <c r="Q79" s="215" t="e">
        <f t="shared" ca="1" si="42"/>
        <v>#DIV/0!</v>
      </c>
      <c r="R79" s="207" t="str">
        <f t="shared" ca="1" si="47"/>
        <v/>
      </c>
      <c r="S79" s="207" t="e">
        <f t="shared" ca="1" si="33"/>
        <v>#DIV/0!</v>
      </c>
      <c r="T79" s="207" t="e">
        <f t="shared" ca="1" si="34"/>
        <v>#DIV/0!</v>
      </c>
      <c r="U79" s="207">
        <f t="shared" si="35"/>
        <v>0</v>
      </c>
      <c r="V79" s="215" t="e">
        <f t="shared" ca="1" si="36"/>
        <v>#VALUE!</v>
      </c>
      <c r="W79" s="207" t="str">
        <f t="shared" ca="1" si="48"/>
        <v/>
      </c>
      <c r="X79" s="207" t="e">
        <f t="shared" ca="1" si="37"/>
        <v>#VALUE!</v>
      </c>
      <c r="Y79" s="207" t="e">
        <f t="shared" ca="1" si="38"/>
        <v>#VALUE!</v>
      </c>
    </row>
    <row r="80" spans="2:25" s="66" customFormat="1" ht="15" customHeight="1">
      <c r="B80" s="590"/>
      <c r="C80" s="215" t="str">
        <f t="shared" si="27"/>
        <v/>
      </c>
      <c r="D80" s="215" t="e">
        <f t="shared" si="28"/>
        <v>#DIV/0!</v>
      </c>
      <c r="E80" s="215" t="e">
        <f t="shared" ca="1" si="29"/>
        <v>#VALUE!</v>
      </c>
      <c r="F80" s="215" t="e">
        <f t="shared" ca="1" si="49"/>
        <v>#VALUE!</v>
      </c>
      <c r="G80" s="217" t="e">
        <f t="shared" si="39"/>
        <v>#DIV/0!</v>
      </c>
      <c r="H80" s="220" t="e">
        <f>IF(C80=0,0,IF(Force_3_2!A43="실하중 힘 교정기",Force_3_2!B43,Force_3_2!B43/Force_3_2!A43*100))</f>
        <v>#DIV/0!</v>
      </c>
      <c r="I80" s="207">
        <f>IF(C80=0,0,IF(Force_3_2!A43="실하중 힘 교정기",0,0.0002/979.8982)*100)</f>
        <v>2.0410283435565043E-5</v>
      </c>
      <c r="J80" s="207">
        <f>IF(C80=0,0,IF(Force_3_2!A43="실하중 힘 교정기",0,0.0001)*100)</f>
        <v>0.01</v>
      </c>
      <c r="K80" s="255">
        <f t="shared" si="40"/>
        <v>0.1</v>
      </c>
      <c r="L80" s="215" t="e">
        <f t="shared" si="46"/>
        <v>#DIV/0!</v>
      </c>
      <c r="M80" s="207" t="e">
        <f t="shared" si="30"/>
        <v>#DIV/0!</v>
      </c>
      <c r="N80" s="217">
        <f t="shared" ca="1" si="31"/>
        <v>2</v>
      </c>
      <c r="O80" s="219" t="e">
        <f t="shared" ca="1" si="41"/>
        <v>#DIV/0!</v>
      </c>
      <c r="P80" s="207">
        <f t="shared" si="32"/>
        <v>0</v>
      </c>
      <c r="Q80" s="215" t="e">
        <f t="shared" ca="1" si="42"/>
        <v>#DIV/0!</v>
      </c>
      <c r="R80" s="207" t="str">
        <f t="shared" ca="1" si="47"/>
        <v/>
      </c>
      <c r="S80" s="207" t="e">
        <f t="shared" ca="1" si="33"/>
        <v>#DIV/0!</v>
      </c>
      <c r="T80" s="207" t="e">
        <f t="shared" ca="1" si="34"/>
        <v>#DIV/0!</v>
      </c>
      <c r="U80" s="207">
        <f t="shared" si="35"/>
        <v>0</v>
      </c>
      <c r="V80" s="215" t="e">
        <f t="shared" ca="1" si="36"/>
        <v>#VALUE!</v>
      </c>
      <c r="W80" s="207" t="str">
        <f t="shared" ca="1" si="48"/>
        <v/>
      </c>
      <c r="X80" s="207" t="e">
        <f t="shared" ca="1" si="37"/>
        <v>#VALUE!</v>
      </c>
      <c r="Y80" s="207" t="e">
        <f t="shared" ca="1" si="38"/>
        <v>#VALUE!</v>
      </c>
    </row>
    <row r="81" spans="1:25" s="66" customFormat="1" ht="15" customHeight="1">
      <c r="B81" s="590"/>
      <c r="C81" s="215" t="str">
        <f t="shared" si="27"/>
        <v/>
      </c>
      <c r="D81" s="215" t="e">
        <f t="shared" si="28"/>
        <v>#DIV/0!</v>
      </c>
      <c r="E81" s="215" t="e">
        <f t="shared" ca="1" si="29"/>
        <v>#VALUE!</v>
      </c>
      <c r="F81" s="215" t="e">
        <f t="shared" ca="1" si="49"/>
        <v>#VALUE!</v>
      </c>
      <c r="G81" s="217" t="e">
        <f t="shared" si="39"/>
        <v>#DIV/0!</v>
      </c>
      <c r="H81" s="220" t="e">
        <f>IF(C81=0,0,IF(Force_3_2!A44="실하중 힘 교정기",Force_3_2!B44,Force_3_2!B44/Force_3_2!A44*100))</f>
        <v>#DIV/0!</v>
      </c>
      <c r="I81" s="207">
        <f>IF(C81=0,0,IF(Force_3_2!A44="실하중 힘 교정기",0,0.0002/979.8982)*100)</f>
        <v>2.0410283435565043E-5</v>
      </c>
      <c r="J81" s="207">
        <f>IF(C81=0,0,IF(Force_3_2!A44="실하중 힘 교정기",0,0.0001)*100)</f>
        <v>0.01</v>
      </c>
      <c r="K81" s="255">
        <f t="shared" si="40"/>
        <v>0.1</v>
      </c>
      <c r="L81" s="215" t="e">
        <f t="shared" si="46"/>
        <v>#DIV/0!</v>
      </c>
      <c r="M81" s="207" t="e">
        <f t="shared" si="30"/>
        <v>#DIV/0!</v>
      </c>
      <c r="N81" s="217">
        <f t="shared" ca="1" si="31"/>
        <v>2</v>
      </c>
      <c r="O81" s="219" t="e">
        <f t="shared" ca="1" si="41"/>
        <v>#DIV/0!</v>
      </c>
      <c r="P81" s="207">
        <f t="shared" si="32"/>
        <v>0</v>
      </c>
      <c r="Q81" s="215" t="e">
        <f t="shared" ca="1" si="42"/>
        <v>#DIV/0!</v>
      </c>
      <c r="R81" s="207" t="str">
        <f t="shared" ca="1" si="47"/>
        <v/>
      </c>
      <c r="S81" s="207" t="e">
        <f t="shared" ca="1" si="33"/>
        <v>#DIV/0!</v>
      </c>
      <c r="T81" s="207" t="e">
        <f t="shared" ca="1" si="34"/>
        <v>#DIV/0!</v>
      </c>
      <c r="U81" s="207">
        <f t="shared" si="35"/>
        <v>0</v>
      </c>
      <c r="V81" s="215" t="e">
        <f t="shared" ca="1" si="36"/>
        <v>#VALUE!</v>
      </c>
      <c r="W81" s="207" t="str">
        <f t="shared" ca="1" si="48"/>
        <v/>
      </c>
      <c r="X81" s="207" t="e">
        <f t="shared" ca="1" si="37"/>
        <v>#VALUE!</v>
      </c>
      <c r="Y81" s="207" t="e">
        <f t="shared" ca="1" si="38"/>
        <v>#VALUE!</v>
      </c>
    </row>
    <row r="82" spans="1:25" s="66" customFormat="1" ht="15" customHeight="1">
      <c r="B82" s="590"/>
      <c r="C82" s="215" t="str">
        <f t="shared" si="27"/>
        <v/>
      </c>
      <c r="D82" s="215" t="e">
        <f t="shared" si="28"/>
        <v>#DIV/0!</v>
      </c>
      <c r="E82" s="215" t="e">
        <f t="shared" ca="1" si="29"/>
        <v>#VALUE!</v>
      </c>
      <c r="F82" s="215" t="e">
        <f t="shared" ca="1" si="49"/>
        <v>#VALUE!</v>
      </c>
      <c r="G82" s="217" t="e">
        <f t="shared" si="39"/>
        <v>#DIV/0!</v>
      </c>
      <c r="H82" s="220" t="e">
        <f>IF(C82=0,0,IF(Force_3_2!A45="실하중 힘 교정기",Force_3_2!B45,Force_3_2!B45/Force_3_2!A45*100))</f>
        <v>#DIV/0!</v>
      </c>
      <c r="I82" s="207">
        <f>IF(C82=0,0,IF(Force_3_2!A45="실하중 힘 교정기",0,0.0002/979.8982)*100)</f>
        <v>2.0410283435565043E-5</v>
      </c>
      <c r="J82" s="207">
        <f>IF(C82=0,0,IF(Force_3_2!A45="실하중 힘 교정기",0,0.0001)*100)</f>
        <v>0.01</v>
      </c>
      <c r="K82" s="255">
        <f t="shared" si="40"/>
        <v>0.1</v>
      </c>
      <c r="L82" s="215" t="e">
        <f t="shared" si="46"/>
        <v>#DIV/0!</v>
      </c>
      <c r="M82" s="207" t="e">
        <f t="shared" si="30"/>
        <v>#DIV/0!</v>
      </c>
      <c r="N82" s="217">
        <f t="shared" ca="1" si="31"/>
        <v>2</v>
      </c>
      <c r="O82" s="219" t="e">
        <f t="shared" ca="1" si="41"/>
        <v>#DIV/0!</v>
      </c>
      <c r="P82" s="207">
        <f t="shared" si="32"/>
        <v>0</v>
      </c>
      <c r="Q82" s="215" t="e">
        <f t="shared" ca="1" si="42"/>
        <v>#DIV/0!</v>
      </c>
      <c r="R82" s="207" t="str">
        <f t="shared" ca="1" si="47"/>
        <v/>
      </c>
      <c r="S82" s="207" t="e">
        <f t="shared" ca="1" si="33"/>
        <v>#DIV/0!</v>
      </c>
      <c r="T82" s="207" t="e">
        <f t="shared" ca="1" si="34"/>
        <v>#DIV/0!</v>
      </c>
      <c r="U82" s="207">
        <f t="shared" si="35"/>
        <v>0</v>
      </c>
      <c r="V82" s="215" t="e">
        <f t="shared" ca="1" si="36"/>
        <v>#VALUE!</v>
      </c>
      <c r="W82" s="207" t="str">
        <f t="shared" ca="1" si="48"/>
        <v/>
      </c>
      <c r="X82" s="207" t="e">
        <f t="shared" ca="1" si="37"/>
        <v>#VALUE!</v>
      </c>
      <c r="Y82" s="207" t="e">
        <f t="shared" ca="1" si="38"/>
        <v>#VALUE!</v>
      </c>
    </row>
    <row r="83" spans="1:25" s="66" customFormat="1" ht="15" customHeight="1">
      <c r="B83" s="590"/>
      <c r="C83" s="215" t="str">
        <f t="shared" si="27"/>
        <v/>
      </c>
      <c r="D83" s="215" t="e">
        <f t="shared" si="28"/>
        <v>#DIV/0!</v>
      </c>
      <c r="E83" s="215" t="e">
        <f t="shared" ca="1" si="29"/>
        <v>#VALUE!</v>
      </c>
      <c r="F83" s="215" t="e">
        <f t="shared" ca="1" si="49"/>
        <v>#VALUE!</v>
      </c>
      <c r="G83" s="217" t="e">
        <f t="shared" si="39"/>
        <v>#DIV/0!</v>
      </c>
      <c r="H83" s="220" t="e">
        <f>IF(C83=0,0,IF(Force_3_2!A46="실하중 힘 교정기",Force_3_2!B46,Force_3_2!B46/Force_3_2!A46*100))</f>
        <v>#DIV/0!</v>
      </c>
      <c r="I83" s="207">
        <f>IF(C83=0,0,IF(Force_3_2!A46="실하중 힘 교정기",0,0.0002/979.8982)*100)</f>
        <v>2.0410283435565043E-5</v>
      </c>
      <c r="J83" s="207">
        <f>IF(C83=0,0,IF(Force_3_2!A46="실하중 힘 교정기",0,0.0001)*100)</f>
        <v>0.01</v>
      </c>
      <c r="K83" s="255">
        <f t="shared" si="40"/>
        <v>0.1</v>
      </c>
      <c r="L83" s="215" t="e">
        <f t="shared" si="46"/>
        <v>#DIV/0!</v>
      </c>
      <c r="M83" s="207" t="e">
        <f t="shared" si="30"/>
        <v>#DIV/0!</v>
      </c>
      <c r="N83" s="217">
        <f t="shared" ca="1" si="31"/>
        <v>2</v>
      </c>
      <c r="O83" s="219" t="e">
        <f t="shared" ca="1" si="41"/>
        <v>#DIV/0!</v>
      </c>
      <c r="P83" s="207">
        <f t="shared" si="32"/>
        <v>0</v>
      </c>
      <c r="Q83" s="215" t="e">
        <f t="shared" ca="1" si="42"/>
        <v>#DIV/0!</v>
      </c>
      <c r="R83" s="207" t="str">
        <f t="shared" ca="1" si="47"/>
        <v/>
      </c>
      <c r="S83" s="207" t="e">
        <f t="shared" ca="1" si="33"/>
        <v>#DIV/0!</v>
      </c>
      <c r="T83" s="207" t="e">
        <f t="shared" ca="1" si="34"/>
        <v>#DIV/0!</v>
      </c>
      <c r="U83" s="207">
        <f t="shared" si="35"/>
        <v>0</v>
      </c>
      <c r="V83" s="215" t="e">
        <f t="shared" ca="1" si="36"/>
        <v>#VALUE!</v>
      </c>
      <c r="W83" s="207" t="str">
        <f t="shared" ca="1" si="48"/>
        <v/>
      </c>
      <c r="X83" s="207" t="e">
        <f t="shared" ca="1" si="37"/>
        <v>#VALUE!</v>
      </c>
      <c r="Y83" s="207" t="e">
        <f t="shared" ca="1" si="38"/>
        <v>#VALUE!</v>
      </c>
    </row>
    <row r="84" spans="1:25" s="66" customFormat="1" ht="15" customHeight="1">
      <c r="B84" s="590"/>
      <c r="C84" s="215" t="str">
        <f t="shared" si="27"/>
        <v/>
      </c>
      <c r="D84" s="215" t="e">
        <f t="shared" si="28"/>
        <v>#DIV/0!</v>
      </c>
      <c r="E84" s="215" t="e">
        <f t="shared" ca="1" si="29"/>
        <v>#VALUE!</v>
      </c>
      <c r="F84" s="215" t="e">
        <f t="shared" ca="1" si="49"/>
        <v>#VALUE!</v>
      </c>
      <c r="G84" s="217" t="e">
        <f t="shared" si="39"/>
        <v>#DIV/0!</v>
      </c>
      <c r="H84" s="220" t="e">
        <f>IF(C84=0,0,IF(Force_3_2!A47="실하중 힘 교정기",Force_3_2!B47,Force_3_2!B47/Force_3_2!A47*100))</f>
        <v>#DIV/0!</v>
      </c>
      <c r="I84" s="207">
        <f>IF(C84=0,0,IF(Force_3_2!A47="실하중 힘 교정기",0,0.0002/979.8982)*100)</f>
        <v>2.0410283435565043E-5</v>
      </c>
      <c r="J84" s="207">
        <f>IF(C84=0,0,IF(Force_3_2!A47="실하중 힘 교정기",0,0.0001)*100)</f>
        <v>0.01</v>
      </c>
      <c r="K84" s="255">
        <f t="shared" si="40"/>
        <v>0.1</v>
      </c>
      <c r="L84" s="215" t="e">
        <f t="shared" si="46"/>
        <v>#DIV/0!</v>
      </c>
      <c r="M84" s="207" t="e">
        <f t="shared" si="30"/>
        <v>#DIV/0!</v>
      </c>
      <c r="N84" s="217">
        <f t="shared" ca="1" si="31"/>
        <v>2</v>
      </c>
      <c r="O84" s="219" t="e">
        <f t="shared" ca="1" si="41"/>
        <v>#DIV/0!</v>
      </c>
      <c r="P84" s="207">
        <f t="shared" si="32"/>
        <v>0</v>
      </c>
      <c r="Q84" s="215" t="e">
        <f t="shared" ca="1" si="42"/>
        <v>#DIV/0!</v>
      </c>
      <c r="R84" s="207" t="str">
        <f t="shared" ca="1" si="47"/>
        <v/>
      </c>
      <c r="S84" s="207" t="e">
        <f t="shared" ca="1" si="33"/>
        <v>#DIV/0!</v>
      </c>
      <c r="T84" s="207" t="e">
        <f t="shared" ca="1" si="34"/>
        <v>#DIV/0!</v>
      </c>
      <c r="U84" s="207">
        <f t="shared" si="35"/>
        <v>0</v>
      </c>
      <c r="V84" s="215" t="e">
        <f t="shared" ca="1" si="36"/>
        <v>#VALUE!</v>
      </c>
      <c r="W84" s="207" t="str">
        <f t="shared" ca="1" si="48"/>
        <v/>
      </c>
      <c r="X84" s="207" t="e">
        <f t="shared" ca="1" si="37"/>
        <v>#VALUE!</v>
      </c>
      <c r="Y84" s="207" t="e">
        <f t="shared" ca="1" si="38"/>
        <v>#VALUE!</v>
      </c>
    </row>
    <row r="85" spans="1:25" s="66" customFormat="1" ht="15" customHeight="1">
      <c r="B85" s="591"/>
      <c r="C85" s="215" t="str">
        <f t="shared" si="27"/>
        <v/>
      </c>
      <c r="D85" s="215" t="e">
        <f t="shared" si="28"/>
        <v>#DIV/0!</v>
      </c>
      <c r="E85" s="215" t="e">
        <f t="shared" ca="1" si="29"/>
        <v>#VALUE!</v>
      </c>
      <c r="F85" s="215" t="e">
        <f t="shared" ca="1" si="49"/>
        <v>#VALUE!</v>
      </c>
      <c r="G85" s="217" t="e">
        <f t="shared" si="39"/>
        <v>#DIV/0!</v>
      </c>
      <c r="H85" s="220" t="e">
        <f>IF(C85=0,0,IF(Force_3_2!A48="실하중 힘 교정기",Force_3_2!B48,Force_3_2!B48/Force_3_2!A48*100))</f>
        <v>#DIV/0!</v>
      </c>
      <c r="I85" s="207">
        <f>IF(C85=0,0,IF(Force_3_2!A48="실하중 힘 교정기",0,0.0002/979.8982)*100)</f>
        <v>2.0410283435565043E-5</v>
      </c>
      <c r="J85" s="207">
        <f>IF(C85=0,0,IF(Force_3_2!A48="실하중 힘 교정기",0,0.0001)*100)</f>
        <v>0.01</v>
      </c>
      <c r="K85" s="255">
        <f t="shared" si="40"/>
        <v>0.1</v>
      </c>
      <c r="L85" s="215" t="e">
        <f t="shared" si="46"/>
        <v>#DIV/0!</v>
      </c>
      <c r="M85" s="207" t="e">
        <f t="shared" si="30"/>
        <v>#DIV/0!</v>
      </c>
      <c r="N85" s="217">
        <f t="shared" ca="1" si="31"/>
        <v>2</v>
      </c>
      <c r="O85" s="219" t="e">
        <f t="shared" ca="1" si="41"/>
        <v>#DIV/0!</v>
      </c>
      <c r="P85" s="207">
        <f t="shared" si="32"/>
        <v>0</v>
      </c>
      <c r="Q85" s="215" t="e">
        <f t="shared" ca="1" si="42"/>
        <v>#DIV/0!</v>
      </c>
      <c r="R85" s="207" t="str">
        <f t="shared" ca="1" si="47"/>
        <v/>
      </c>
      <c r="S85" s="207" t="e">
        <f t="shared" ca="1" si="33"/>
        <v>#DIV/0!</v>
      </c>
      <c r="T85" s="207" t="e">
        <f t="shared" ca="1" si="34"/>
        <v>#DIV/0!</v>
      </c>
      <c r="U85" s="207">
        <f t="shared" si="35"/>
        <v>0</v>
      </c>
      <c r="V85" s="215" t="e">
        <f t="shared" ca="1" si="36"/>
        <v>#VALUE!</v>
      </c>
      <c r="W85" s="207" t="str">
        <f t="shared" ca="1" si="48"/>
        <v/>
      </c>
      <c r="X85" s="207" t="e">
        <f t="shared" ca="1" si="37"/>
        <v>#VALUE!</v>
      </c>
      <c r="Y85" s="207" t="e">
        <f t="shared" ca="1" si="38"/>
        <v>#VALUE!</v>
      </c>
    </row>
    <row r="86" spans="1:25" s="66" customFormat="1" ht="15" customHeight="1"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43"/>
      <c r="O86" s="43"/>
      <c r="P86" s="43"/>
      <c r="R86" s="316"/>
      <c r="U86" s="316"/>
    </row>
    <row r="87" spans="1:25">
      <c r="A87" s="144" t="s">
        <v>195</v>
      </c>
      <c r="E87" s="143"/>
    </row>
    <row r="88" spans="1:25" ht="13.5" customHeight="1">
      <c r="B88" s="580" t="s">
        <v>220</v>
      </c>
      <c r="C88" s="580" t="s">
        <v>221</v>
      </c>
      <c r="D88" s="582" t="s">
        <v>196</v>
      </c>
      <c r="E88" s="583"/>
      <c r="F88" s="583"/>
      <c r="G88" s="584"/>
      <c r="H88" s="580" t="s">
        <v>416</v>
      </c>
      <c r="I88" s="580" t="s">
        <v>222</v>
      </c>
      <c r="J88" s="580" t="s">
        <v>197</v>
      </c>
      <c r="K88" s="580" t="s">
        <v>414</v>
      </c>
      <c r="L88" s="580" t="s">
        <v>194</v>
      </c>
      <c r="M88" s="578" t="s">
        <v>198</v>
      </c>
      <c r="O88" s="300" t="s">
        <v>199</v>
      </c>
      <c r="P88" s="300" t="s">
        <v>223</v>
      </c>
      <c r="R88" s="301" t="s">
        <v>424</v>
      </c>
      <c r="S88" s="300" t="s">
        <v>200</v>
      </c>
      <c r="T88" s="300" t="s">
        <v>223</v>
      </c>
      <c r="U88" s="254" t="s">
        <v>193</v>
      </c>
    </row>
    <row r="89" spans="1:25" ht="13.5" customHeight="1">
      <c r="B89" s="594"/>
      <c r="C89" s="581"/>
      <c r="D89" s="254" t="s">
        <v>110</v>
      </c>
      <c r="E89" s="254" t="s">
        <v>120</v>
      </c>
      <c r="F89" s="254" t="s">
        <v>121</v>
      </c>
      <c r="G89" s="254" t="s">
        <v>161</v>
      </c>
      <c r="H89" s="581"/>
      <c r="I89" s="581"/>
      <c r="J89" s="581"/>
      <c r="K89" s="581"/>
      <c r="L89" s="581"/>
      <c r="M89" s="578"/>
      <c r="O89" s="301" t="s">
        <v>139</v>
      </c>
      <c r="P89" s="300" t="s">
        <v>201</v>
      </c>
      <c r="R89" s="207" t="b">
        <f>OR(기본정보!A46=1,기본정보!A46=30374)</f>
        <v>0</v>
      </c>
      <c r="S89" s="301" t="s">
        <v>139</v>
      </c>
      <c r="T89" s="300" t="s">
        <v>201</v>
      </c>
      <c r="U89" s="254" t="s">
        <v>202</v>
      </c>
    </row>
    <row r="90" spans="1:25">
      <c r="B90" s="581"/>
      <c r="C90" s="254" t="s">
        <v>170</v>
      </c>
      <c r="D90" s="254" t="s">
        <v>170</v>
      </c>
      <c r="E90" s="254" t="s">
        <v>170</v>
      </c>
      <c r="F90" s="254" t="s">
        <v>170</v>
      </c>
      <c r="G90" s="254" t="s">
        <v>170</v>
      </c>
      <c r="H90" s="254" t="s">
        <v>170</v>
      </c>
      <c r="I90" s="254" t="s">
        <v>189</v>
      </c>
      <c r="J90" s="254" t="s">
        <v>189</v>
      </c>
      <c r="K90" s="254" t="s">
        <v>170</v>
      </c>
      <c r="L90" s="222" t="s">
        <v>219</v>
      </c>
      <c r="M90" s="579"/>
      <c r="O90" s="207">
        <v>0</v>
      </c>
      <c r="P90" s="208" t="s">
        <v>203</v>
      </c>
      <c r="R90" s="301" t="s">
        <v>204</v>
      </c>
      <c r="S90" s="207">
        <f>IF(R89=TRUE,W50,Force_3_1!G5)</f>
        <v>0</v>
      </c>
      <c r="T90" s="207" t="str">
        <f ca="1">OFFSET(P89,MATCH(S90,O90:O95,0),0)</f>
        <v>0</v>
      </c>
      <c r="U90" s="207" t="str">
        <f ca="1">IF(TYPE(MATCH(G3,M2:P2,0))=1,TEXT(H3,T90),"약 "&amp;TEXT(H3,T90))</f>
        <v>약 0</v>
      </c>
    </row>
    <row r="91" spans="1:25">
      <c r="B91" s="592" t="s">
        <v>216</v>
      </c>
      <c r="C91" s="211" t="e">
        <f t="shared" ref="C91:C126" ca="1" si="50">TEXT(ROUND(F9,S$90),T$90)</f>
        <v>#VALUE!</v>
      </c>
      <c r="D91" s="207" t="e">
        <f t="shared" ref="D91:D126" ca="1" si="51">TEXT(ROUND(M9,$S$90),$T$90)</f>
        <v>#VALUE!</v>
      </c>
      <c r="E91" s="207" t="e">
        <f t="shared" ref="E91:E126" ca="1" si="52">TEXT(ROUND(N9,$S$90),$T$90)</f>
        <v>#VALUE!</v>
      </c>
      <c r="F91" s="207" t="e">
        <f t="shared" ref="F91:F126" ca="1" si="53">TEXT(ROUND(O9,$S$90),$T$90)</f>
        <v>#VALUE!</v>
      </c>
      <c r="G91" s="207" t="str">
        <f t="shared" ref="G91:G126" si="54">IF(M91=FALSE,"-",TEXT(ROUND(P9,$S$90),$T$90))</f>
        <v>-</v>
      </c>
      <c r="H91" s="207" t="str">
        <f t="shared" ref="H91:H126" si="55">IF(M91=FALSE,"-",TEXT(ROUND(Q9,$S$90),$T$90))</f>
        <v>-</v>
      </c>
      <c r="I91" s="207" t="s">
        <v>124</v>
      </c>
      <c r="J91" s="207" t="s">
        <v>124</v>
      </c>
      <c r="K91" s="207" t="s">
        <v>124</v>
      </c>
      <c r="L91" s="604">
        <f ca="1">MAX(N50:N85)</f>
        <v>2</v>
      </c>
      <c r="M91" s="223" t="b">
        <f>IF(OR(Force_3_1!A7="",Force_3_1!V7=""),FALSE,TRUE)</f>
        <v>0</v>
      </c>
      <c r="O91" s="207">
        <v>1</v>
      </c>
      <c r="P91" s="208" t="s">
        <v>205</v>
      </c>
      <c r="R91" s="301" t="s">
        <v>206</v>
      </c>
      <c r="S91" s="207">
        <f>IF(TYPE(FIND(".",F3))=16,0,LEN(F3)-2)</f>
        <v>0</v>
      </c>
      <c r="T91" s="207" t="str">
        <f ca="1">OFFSET(P89,MATCH(S91,O90:O95,0),0)</f>
        <v>0</v>
      </c>
    </row>
    <row r="92" spans="1:25">
      <c r="B92" s="590"/>
      <c r="C92" s="207" t="e">
        <f t="shared" ca="1" si="50"/>
        <v>#VALUE!</v>
      </c>
      <c r="D92" s="207" t="e">
        <f t="shared" ca="1" si="51"/>
        <v>#VALUE!</v>
      </c>
      <c r="E92" s="207" t="e">
        <f t="shared" ca="1" si="52"/>
        <v>#VALUE!</v>
      </c>
      <c r="F92" s="207" t="e">
        <f t="shared" ca="1" si="53"/>
        <v>#VALUE!</v>
      </c>
      <c r="G92" s="207" t="str">
        <f t="shared" si="54"/>
        <v>-</v>
      </c>
      <c r="H92" s="207" t="str">
        <f t="shared" si="55"/>
        <v>-</v>
      </c>
      <c r="I92" s="207" t="str">
        <f t="shared" ref="I92:I108" ca="1" si="56">TEXT(R10,$T$92)</f>
        <v/>
      </c>
      <c r="J92" s="207" t="e">
        <f ca="1">TEXT(T51,$T$92)</f>
        <v>#DIV/0!</v>
      </c>
      <c r="K92" s="207" t="e">
        <f ca="1">TEXT(Y51,$T$90)</f>
        <v>#VALUE!</v>
      </c>
      <c r="L92" s="605"/>
      <c r="M92" s="207" t="b">
        <f>IF(OR(Force_3_1!A8="",Force_3_1!V8=""),FALSE,TRUE)</f>
        <v>0</v>
      </c>
      <c r="O92" s="207">
        <v>2</v>
      </c>
      <c r="P92" s="208" t="s">
        <v>207</v>
      </c>
      <c r="R92" s="301" t="s">
        <v>208</v>
      </c>
      <c r="S92" s="224">
        <f ca="1">IF(R89=FALSE,R50,W50)</f>
        <v>0</v>
      </c>
      <c r="T92" s="225" t="str">
        <f ca="1">OFFSET($P$89,MATCH(S92,$O$90:$O$95,0),0)</f>
        <v>0</v>
      </c>
    </row>
    <row r="93" spans="1:25">
      <c r="B93" s="590"/>
      <c r="C93" s="207" t="e">
        <f t="shared" ca="1" si="50"/>
        <v>#VALUE!</v>
      </c>
      <c r="D93" s="207" t="e">
        <f t="shared" ca="1" si="51"/>
        <v>#VALUE!</v>
      </c>
      <c r="E93" s="207" t="e">
        <f t="shared" ca="1" si="52"/>
        <v>#VALUE!</v>
      </c>
      <c r="F93" s="207" t="e">
        <f t="shared" ca="1" si="53"/>
        <v>#VALUE!</v>
      </c>
      <c r="G93" s="207" t="str">
        <f t="shared" si="54"/>
        <v>-</v>
      </c>
      <c r="H93" s="207" t="str">
        <f t="shared" si="55"/>
        <v>-</v>
      </c>
      <c r="I93" s="207" t="str">
        <f t="shared" ca="1" si="56"/>
        <v/>
      </c>
      <c r="J93" s="207" t="e">
        <f t="shared" ref="J93:J126" ca="1" si="57">TEXT(T52,$T$92)</f>
        <v>#DIV/0!</v>
      </c>
      <c r="K93" s="207" t="e">
        <f t="shared" ref="K93:K108" ca="1" si="58">TEXT(Y52,$T$90)</f>
        <v>#VALUE!</v>
      </c>
      <c r="L93" s="605"/>
      <c r="M93" s="207" t="b">
        <f>IF(OR(Force_3_1!A9="",Force_3_1!V9=""),FALSE,TRUE)</f>
        <v>0</v>
      </c>
      <c r="O93" s="207">
        <v>3</v>
      </c>
      <c r="P93" s="208" t="s">
        <v>209</v>
      </c>
    </row>
    <row r="94" spans="1:25">
      <c r="B94" s="590"/>
      <c r="C94" s="207" t="e">
        <f t="shared" ca="1" si="50"/>
        <v>#VALUE!</v>
      </c>
      <c r="D94" s="207" t="e">
        <f t="shared" ca="1" si="51"/>
        <v>#VALUE!</v>
      </c>
      <c r="E94" s="207" t="e">
        <f t="shared" ca="1" si="52"/>
        <v>#VALUE!</v>
      </c>
      <c r="F94" s="207" t="e">
        <f t="shared" ca="1" si="53"/>
        <v>#VALUE!</v>
      </c>
      <c r="G94" s="207" t="str">
        <f t="shared" si="54"/>
        <v>-</v>
      </c>
      <c r="H94" s="207" t="str">
        <f t="shared" si="55"/>
        <v>-</v>
      </c>
      <c r="I94" s="207" t="str">
        <f t="shared" ca="1" si="56"/>
        <v/>
      </c>
      <c r="J94" s="207" t="e">
        <f t="shared" ca="1" si="57"/>
        <v>#DIV/0!</v>
      </c>
      <c r="K94" s="207" t="e">
        <f t="shared" ca="1" si="58"/>
        <v>#VALUE!</v>
      </c>
      <c r="L94" s="605"/>
      <c r="M94" s="207" t="b">
        <f>IF(OR(Force_3_1!A10="",Force_3_1!V10=""),FALSE,TRUE)</f>
        <v>0</v>
      </c>
      <c r="O94" s="207">
        <v>4</v>
      </c>
      <c r="P94" s="208" t="s">
        <v>265</v>
      </c>
    </row>
    <row r="95" spans="1:25">
      <c r="B95" s="590"/>
      <c r="C95" s="207" t="e">
        <f t="shared" ca="1" si="50"/>
        <v>#VALUE!</v>
      </c>
      <c r="D95" s="207" t="e">
        <f t="shared" ca="1" si="51"/>
        <v>#VALUE!</v>
      </c>
      <c r="E95" s="207" t="e">
        <f t="shared" ca="1" si="52"/>
        <v>#VALUE!</v>
      </c>
      <c r="F95" s="207" t="e">
        <f t="shared" ca="1" si="53"/>
        <v>#VALUE!</v>
      </c>
      <c r="G95" s="207" t="str">
        <f t="shared" si="54"/>
        <v>-</v>
      </c>
      <c r="H95" s="207" t="str">
        <f t="shared" si="55"/>
        <v>-</v>
      </c>
      <c r="I95" s="207" t="str">
        <f t="shared" ca="1" si="56"/>
        <v/>
      </c>
      <c r="J95" s="207" t="e">
        <f t="shared" ca="1" si="57"/>
        <v>#DIV/0!</v>
      </c>
      <c r="K95" s="207" t="e">
        <f t="shared" ca="1" si="58"/>
        <v>#VALUE!</v>
      </c>
      <c r="L95" s="605"/>
      <c r="M95" s="207" t="b">
        <f>IF(OR(Force_3_1!A11="",Force_3_1!V11=""),FALSE,TRUE)</f>
        <v>0</v>
      </c>
      <c r="O95" s="207">
        <v>5</v>
      </c>
      <c r="P95" s="208" t="s">
        <v>266</v>
      </c>
    </row>
    <row r="96" spans="1:25">
      <c r="B96" s="590"/>
      <c r="C96" s="207" t="e">
        <f t="shared" ca="1" si="50"/>
        <v>#VALUE!</v>
      </c>
      <c r="D96" s="207" t="e">
        <f t="shared" ca="1" si="51"/>
        <v>#VALUE!</v>
      </c>
      <c r="E96" s="207" t="e">
        <f t="shared" ca="1" si="52"/>
        <v>#VALUE!</v>
      </c>
      <c r="F96" s="207" t="e">
        <f t="shared" ca="1" si="53"/>
        <v>#VALUE!</v>
      </c>
      <c r="G96" s="207" t="str">
        <f t="shared" si="54"/>
        <v>-</v>
      </c>
      <c r="H96" s="207" t="str">
        <f t="shared" si="55"/>
        <v>-</v>
      </c>
      <c r="I96" s="207" t="str">
        <f t="shared" ca="1" si="56"/>
        <v/>
      </c>
      <c r="J96" s="207" t="e">
        <f t="shared" ca="1" si="57"/>
        <v>#DIV/0!</v>
      </c>
      <c r="K96" s="207" t="e">
        <f t="shared" ca="1" si="58"/>
        <v>#VALUE!</v>
      </c>
      <c r="L96" s="605"/>
      <c r="M96" s="207" t="b">
        <f>IF(OR(Force_3_1!A12="",Force_3_1!V12=""),FALSE,TRUE)</f>
        <v>0</v>
      </c>
    </row>
    <row r="97" spans="2:13">
      <c r="B97" s="590"/>
      <c r="C97" s="207" t="e">
        <f t="shared" ca="1" si="50"/>
        <v>#VALUE!</v>
      </c>
      <c r="D97" s="207" t="e">
        <f t="shared" ca="1" si="51"/>
        <v>#VALUE!</v>
      </c>
      <c r="E97" s="207" t="e">
        <f t="shared" ca="1" si="52"/>
        <v>#VALUE!</v>
      </c>
      <c r="F97" s="207" t="e">
        <f t="shared" ca="1" si="53"/>
        <v>#VALUE!</v>
      </c>
      <c r="G97" s="207" t="str">
        <f t="shared" si="54"/>
        <v>-</v>
      </c>
      <c r="H97" s="207" t="str">
        <f t="shared" si="55"/>
        <v>-</v>
      </c>
      <c r="I97" s="207" t="str">
        <f t="shared" ca="1" si="56"/>
        <v/>
      </c>
      <c r="J97" s="207" t="e">
        <f t="shared" ca="1" si="57"/>
        <v>#DIV/0!</v>
      </c>
      <c r="K97" s="207" t="e">
        <f t="shared" ca="1" si="58"/>
        <v>#VALUE!</v>
      </c>
      <c r="L97" s="605"/>
      <c r="M97" s="207" t="b">
        <f>IF(OR(Force_3_1!A13="",Force_3_1!V13=""),FALSE,TRUE)</f>
        <v>0</v>
      </c>
    </row>
    <row r="98" spans="2:13">
      <c r="B98" s="590"/>
      <c r="C98" s="207" t="e">
        <f t="shared" ca="1" si="50"/>
        <v>#VALUE!</v>
      </c>
      <c r="D98" s="207" t="e">
        <f t="shared" ca="1" si="51"/>
        <v>#VALUE!</v>
      </c>
      <c r="E98" s="207" t="e">
        <f t="shared" ca="1" si="52"/>
        <v>#VALUE!</v>
      </c>
      <c r="F98" s="207" t="e">
        <f t="shared" ca="1" si="53"/>
        <v>#VALUE!</v>
      </c>
      <c r="G98" s="207" t="str">
        <f t="shared" si="54"/>
        <v>-</v>
      </c>
      <c r="H98" s="207" t="str">
        <f t="shared" si="55"/>
        <v>-</v>
      </c>
      <c r="I98" s="207" t="str">
        <f t="shared" ca="1" si="56"/>
        <v/>
      </c>
      <c r="J98" s="207" t="e">
        <f t="shared" ca="1" si="57"/>
        <v>#DIV/0!</v>
      </c>
      <c r="K98" s="207" t="e">
        <f t="shared" ca="1" si="58"/>
        <v>#VALUE!</v>
      </c>
      <c r="L98" s="605"/>
      <c r="M98" s="207" t="b">
        <f>IF(OR(Force_3_1!A14="",Force_3_1!V14=""),FALSE,TRUE)</f>
        <v>0</v>
      </c>
    </row>
    <row r="99" spans="2:13">
      <c r="B99" s="590"/>
      <c r="C99" s="207" t="e">
        <f t="shared" ca="1" si="50"/>
        <v>#VALUE!</v>
      </c>
      <c r="D99" s="207" t="e">
        <f t="shared" ca="1" si="51"/>
        <v>#VALUE!</v>
      </c>
      <c r="E99" s="207" t="e">
        <f t="shared" ca="1" si="52"/>
        <v>#VALUE!</v>
      </c>
      <c r="F99" s="207" t="e">
        <f t="shared" ca="1" si="53"/>
        <v>#VALUE!</v>
      </c>
      <c r="G99" s="207" t="str">
        <f t="shared" si="54"/>
        <v>-</v>
      </c>
      <c r="H99" s="207" t="str">
        <f t="shared" si="55"/>
        <v>-</v>
      </c>
      <c r="I99" s="207" t="str">
        <f t="shared" ca="1" si="56"/>
        <v/>
      </c>
      <c r="J99" s="207" t="e">
        <f t="shared" ca="1" si="57"/>
        <v>#DIV/0!</v>
      </c>
      <c r="K99" s="207" t="e">
        <f t="shared" ca="1" si="58"/>
        <v>#VALUE!</v>
      </c>
      <c r="L99" s="605"/>
      <c r="M99" s="207" t="b">
        <f>IF(OR(Force_3_1!A15="",Force_3_1!V15=""),FALSE,TRUE)</f>
        <v>0</v>
      </c>
    </row>
    <row r="100" spans="2:13">
      <c r="B100" s="590"/>
      <c r="C100" s="207" t="e">
        <f t="shared" ca="1" si="50"/>
        <v>#VALUE!</v>
      </c>
      <c r="D100" s="207" t="e">
        <f t="shared" ca="1" si="51"/>
        <v>#VALUE!</v>
      </c>
      <c r="E100" s="207" t="e">
        <f t="shared" ca="1" si="52"/>
        <v>#VALUE!</v>
      </c>
      <c r="F100" s="207" t="e">
        <f t="shared" ca="1" si="53"/>
        <v>#VALUE!</v>
      </c>
      <c r="G100" s="207" t="str">
        <f t="shared" si="54"/>
        <v>-</v>
      </c>
      <c r="H100" s="207" t="str">
        <f t="shared" si="55"/>
        <v>-</v>
      </c>
      <c r="I100" s="207" t="str">
        <f t="shared" ca="1" si="56"/>
        <v/>
      </c>
      <c r="J100" s="207" t="e">
        <f t="shared" ca="1" si="57"/>
        <v>#DIV/0!</v>
      </c>
      <c r="K100" s="207" t="e">
        <f t="shared" ca="1" si="58"/>
        <v>#VALUE!</v>
      </c>
      <c r="L100" s="605"/>
      <c r="M100" s="207" t="b">
        <f>IF(OR(Force_3_1!A16="",Force_3_1!V16=""),FALSE,TRUE)</f>
        <v>0</v>
      </c>
    </row>
    <row r="101" spans="2:13">
      <c r="B101" s="590"/>
      <c r="C101" s="207" t="e">
        <f t="shared" ca="1" si="50"/>
        <v>#VALUE!</v>
      </c>
      <c r="D101" s="207" t="e">
        <f t="shared" ca="1" si="51"/>
        <v>#VALUE!</v>
      </c>
      <c r="E101" s="207" t="e">
        <f t="shared" ca="1" si="52"/>
        <v>#VALUE!</v>
      </c>
      <c r="F101" s="207" t="e">
        <f t="shared" ca="1" si="53"/>
        <v>#VALUE!</v>
      </c>
      <c r="G101" s="207" t="str">
        <f t="shared" si="54"/>
        <v>-</v>
      </c>
      <c r="H101" s="207" t="str">
        <f t="shared" si="55"/>
        <v>-</v>
      </c>
      <c r="I101" s="207" t="str">
        <f t="shared" ca="1" si="56"/>
        <v/>
      </c>
      <c r="J101" s="207" t="e">
        <f t="shared" ca="1" si="57"/>
        <v>#DIV/0!</v>
      </c>
      <c r="K101" s="207" t="e">
        <f t="shared" ca="1" si="58"/>
        <v>#VALUE!</v>
      </c>
      <c r="L101" s="605"/>
      <c r="M101" s="207" t="b">
        <f>IF(OR(Force_3_1!A17="",Force_3_1!V17=""),FALSE,TRUE)</f>
        <v>0</v>
      </c>
    </row>
    <row r="102" spans="2:13">
      <c r="B102" s="590"/>
      <c r="C102" s="207" t="e">
        <f t="shared" ca="1" si="50"/>
        <v>#VALUE!</v>
      </c>
      <c r="D102" s="207" t="e">
        <f t="shared" ca="1" si="51"/>
        <v>#VALUE!</v>
      </c>
      <c r="E102" s="207" t="e">
        <f t="shared" ca="1" si="52"/>
        <v>#VALUE!</v>
      </c>
      <c r="F102" s="207" t="e">
        <f t="shared" ca="1" si="53"/>
        <v>#VALUE!</v>
      </c>
      <c r="G102" s="207" t="str">
        <f t="shared" si="54"/>
        <v>-</v>
      </c>
      <c r="H102" s="207" t="str">
        <f t="shared" si="55"/>
        <v>-</v>
      </c>
      <c r="I102" s="207" t="str">
        <f t="shared" ca="1" si="56"/>
        <v/>
      </c>
      <c r="J102" s="207" t="e">
        <f t="shared" ca="1" si="57"/>
        <v>#DIV/0!</v>
      </c>
      <c r="K102" s="207" t="e">
        <f t="shared" ca="1" si="58"/>
        <v>#VALUE!</v>
      </c>
      <c r="L102" s="605"/>
      <c r="M102" s="207" t="b">
        <f>IF(OR(Force_3_1!A18="",Force_3_1!V18=""),FALSE,TRUE)</f>
        <v>0</v>
      </c>
    </row>
    <row r="103" spans="2:13">
      <c r="B103" s="590"/>
      <c r="C103" s="207" t="e">
        <f t="shared" ca="1" si="50"/>
        <v>#VALUE!</v>
      </c>
      <c r="D103" s="207" t="e">
        <f t="shared" ca="1" si="51"/>
        <v>#VALUE!</v>
      </c>
      <c r="E103" s="207" t="e">
        <f t="shared" ca="1" si="52"/>
        <v>#VALUE!</v>
      </c>
      <c r="F103" s="207" t="e">
        <f t="shared" ca="1" si="53"/>
        <v>#VALUE!</v>
      </c>
      <c r="G103" s="207" t="str">
        <f t="shared" si="54"/>
        <v>-</v>
      </c>
      <c r="H103" s="207" t="str">
        <f t="shared" si="55"/>
        <v>-</v>
      </c>
      <c r="I103" s="207" t="str">
        <f t="shared" ca="1" si="56"/>
        <v/>
      </c>
      <c r="J103" s="207" t="e">
        <f t="shared" ca="1" si="57"/>
        <v>#DIV/0!</v>
      </c>
      <c r="K103" s="207" t="e">
        <f t="shared" ca="1" si="58"/>
        <v>#VALUE!</v>
      </c>
      <c r="L103" s="605"/>
      <c r="M103" s="207" t="b">
        <f>IF(OR(Force_3_1!A19="",Force_3_1!V19=""),FALSE,TRUE)</f>
        <v>0</v>
      </c>
    </row>
    <row r="104" spans="2:13">
      <c r="B104" s="590"/>
      <c r="C104" s="207" t="e">
        <f t="shared" ca="1" si="50"/>
        <v>#VALUE!</v>
      </c>
      <c r="D104" s="207" t="e">
        <f t="shared" ca="1" si="51"/>
        <v>#VALUE!</v>
      </c>
      <c r="E104" s="207" t="e">
        <f t="shared" ca="1" si="52"/>
        <v>#VALUE!</v>
      </c>
      <c r="F104" s="207" t="e">
        <f t="shared" ca="1" si="53"/>
        <v>#VALUE!</v>
      </c>
      <c r="G104" s="207" t="str">
        <f t="shared" si="54"/>
        <v>-</v>
      </c>
      <c r="H104" s="207" t="str">
        <f t="shared" si="55"/>
        <v>-</v>
      </c>
      <c r="I104" s="207" t="str">
        <f t="shared" ca="1" si="56"/>
        <v/>
      </c>
      <c r="J104" s="207" t="e">
        <f t="shared" ca="1" si="57"/>
        <v>#DIV/0!</v>
      </c>
      <c r="K104" s="207" t="e">
        <f t="shared" ca="1" si="58"/>
        <v>#VALUE!</v>
      </c>
      <c r="L104" s="605"/>
      <c r="M104" s="207" t="b">
        <f>IF(OR(Force_3_1!A20="",Force_3_1!V20=""),FALSE,TRUE)</f>
        <v>0</v>
      </c>
    </row>
    <row r="105" spans="2:13">
      <c r="B105" s="590"/>
      <c r="C105" s="207" t="e">
        <f t="shared" ca="1" si="50"/>
        <v>#VALUE!</v>
      </c>
      <c r="D105" s="207" t="e">
        <f t="shared" ca="1" si="51"/>
        <v>#VALUE!</v>
      </c>
      <c r="E105" s="207" t="e">
        <f t="shared" ca="1" si="52"/>
        <v>#VALUE!</v>
      </c>
      <c r="F105" s="207" t="e">
        <f t="shared" ca="1" si="53"/>
        <v>#VALUE!</v>
      </c>
      <c r="G105" s="207" t="str">
        <f t="shared" si="54"/>
        <v>-</v>
      </c>
      <c r="H105" s="207" t="str">
        <f t="shared" si="55"/>
        <v>-</v>
      </c>
      <c r="I105" s="207" t="str">
        <f t="shared" ca="1" si="56"/>
        <v/>
      </c>
      <c r="J105" s="207" t="e">
        <f t="shared" ca="1" si="57"/>
        <v>#DIV/0!</v>
      </c>
      <c r="K105" s="207" t="e">
        <f t="shared" ca="1" si="58"/>
        <v>#VALUE!</v>
      </c>
      <c r="L105" s="605"/>
      <c r="M105" s="207" t="b">
        <f>IF(OR(Force_3_1!A21="",Force_3_1!V21=""),FALSE,TRUE)</f>
        <v>0</v>
      </c>
    </row>
    <row r="106" spans="2:13">
      <c r="B106" s="590"/>
      <c r="C106" s="207" t="e">
        <f t="shared" ca="1" si="50"/>
        <v>#VALUE!</v>
      </c>
      <c r="D106" s="207" t="e">
        <f t="shared" ca="1" si="51"/>
        <v>#VALUE!</v>
      </c>
      <c r="E106" s="207" t="e">
        <f t="shared" ca="1" si="52"/>
        <v>#VALUE!</v>
      </c>
      <c r="F106" s="207" t="e">
        <f t="shared" ca="1" si="53"/>
        <v>#VALUE!</v>
      </c>
      <c r="G106" s="207" t="str">
        <f t="shared" si="54"/>
        <v>-</v>
      </c>
      <c r="H106" s="207" t="str">
        <f t="shared" si="55"/>
        <v>-</v>
      </c>
      <c r="I106" s="207" t="str">
        <f t="shared" ca="1" si="56"/>
        <v/>
      </c>
      <c r="J106" s="207" t="e">
        <f t="shared" ca="1" si="57"/>
        <v>#DIV/0!</v>
      </c>
      <c r="K106" s="207" t="e">
        <f t="shared" ca="1" si="58"/>
        <v>#VALUE!</v>
      </c>
      <c r="L106" s="605"/>
      <c r="M106" s="207" t="b">
        <f>IF(OR(Force_3_1!A22="",Force_3_1!V22=""),FALSE,TRUE)</f>
        <v>0</v>
      </c>
    </row>
    <row r="107" spans="2:13">
      <c r="B107" s="590"/>
      <c r="C107" s="207" t="e">
        <f t="shared" ca="1" si="50"/>
        <v>#VALUE!</v>
      </c>
      <c r="D107" s="207" t="e">
        <f t="shared" ca="1" si="51"/>
        <v>#VALUE!</v>
      </c>
      <c r="E107" s="207" t="e">
        <f t="shared" ca="1" si="52"/>
        <v>#VALUE!</v>
      </c>
      <c r="F107" s="207" t="e">
        <f t="shared" ca="1" si="53"/>
        <v>#VALUE!</v>
      </c>
      <c r="G107" s="207" t="str">
        <f t="shared" si="54"/>
        <v>-</v>
      </c>
      <c r="H107" s="207" t="str">
        <f t="shared" si="55"/>
        <v>-</v>
      </c>
      <c r="I107" s="207" t="str">
        <f t="shared" ca="1" si="56"/>
        <v/>
      </c>
      <c r="J107" s="207" t="e">
        <f t="shared" ca="1" si="57"/>
        <v>#DIV/0!</v>
      </c>
      <c r="K107" s="207" t="e">
        <f t="shared" ca="1" si="58"/>
        <v>#VALUE!</v>
      </c>
      <c r="L107" s="605"/>
      <c r="M107" s="207" t="b">
        <f>IF(OR(Force_3_1!A23="",Force_3_1!V23=""),FALSE,TRUE)</f>
        <v>0</v>
      </c>
    </row>
    <row r="108" spans="2:13">
      <c r="B108" s="593"/>
      <c r="C108" s="202" t="e">
        <f t="shared" ca="1" si="50"/>
        <v>#VALUE!</v>
      </c>
      <c r="D108" s="190" t="e">
        <f t="shared" ca="1" si="51"/>
        <v>#VALUE!</v>
      </c>
      <c r="E108" s="190" t="e">
        <f t="shared" ca="1" si="52"/>
        <v>#VALUE!</v>
      </c>
      <c r="F108" s="190" t="e">
        <f t="shared" ca="1" si="53"/>
        <v>#VALUE!</v>
      </c>
      <c r="G108" s="190" t="str">
        <f t="shared" si="54"/>
        <v>-</v>
      </c>
      <c r="H108" s="190" t="str">
        <f t="shared" si="55"/>
        <v>-</v>
      </c>
      <c r="I108" s="190" t="str">
        <f t="shared" ca="1" si="56"/>
        <v/>
      </c>
      <c r="J108" s="190" t="e">
        <f t="shared" ca="1" si="57"/>
        <v>#DIV/0!</v>
      </c>
      <c r="K108" s="190" t="e">
        <f t="shared" ca="1" si="58"/>
        <v>#VALUE!</v>
      </c>
      <c r="L108" s="605"/>
      <c r="M108" s="207" t="b">
        <f>IF(OR(Force_3_1!A24="",Force_3_1!V24=""),FALSE,TRUE)</f>
        <v>0</v>
      </c>
    </row>
    <row r="109" spans="2:13">
      <c r="B109" s="589" t="s">
        <v>218</v>
      </c>
      <c r="C109" s="183" t="e">
        <f t="shared" ca="1" si="50"/>
        <v>#VALUE!</v>
      </c>
      <c r="D109" s="183" t="e">
        <f t="shared" ca="1" si="51"/>
        <v>#VALUE!</v>
      </c>
      <c r="E109" s="183" t="e">
        <f t="shared" ca="1" si="52"/>
        <v>#VALUE!</v>
      </c>
      <c r="F109" s="183" t="e">
        <f t="shared" ca="1" si="53"/>
        <v>#VALUE!</v>
      </c>
      <c r="G109" s="183" t="str">
        <f t="shared" si="54"/>
        <v>-</v>
      </c>
      <c r="H109" s="183" t="str">
        <f t="shared" si="55"/>
        <v>-</v>
      </c>
      <c r="I109" s="183" t="s">
        <v>267</v>
      </c>
      <c r="J109" s="183" t="s">
        <v>408</v>
      </c>
      <c r="K109" s="183" t="s">
        <v>267</v>
      </c>
      <c r="L109" s="605"/>
      <c r="M109" s="223" t="b">
        <f>IF(OR(Force_3_2!A7="",Force_3_2!V7=""),FALSE,TRUE)</f>
        <v>0</v>
      </c>
    </row>
    <row r="110" spans="2:13">
      <c r="B110" s="590"/>
      <c r="C110" s="207" t="e">
        <f t="shared" ca="1" si="50"/>
        <v>#VALUE!</v>
      </c>
      <c r="D110" s="207" t="e">
        <f t="shared" ca="1" si="51"/>
        <v>#VALUE!</v>
      </c>
      <c r="E110" s="207" t="e">
        <f t="shared" ca="1" si="52"/>
        <v>#VALUE!</v>
      </c>
      <c r="F110" s="207" t="e">
        <f t="shared" ca="1" si="53"/>
        <v>#VALUE!</v>
      </c>
      <c r="G110" s="207" t="str">
        <f t="shared" si="54"/>
        <v>-</v>
      </c>
      <c r="H110" s="207" t="str">
        <f t="shared" si="55"/>
        <v>-</v>
      </c>
      <c r="I110" s="207" t="str">
        <f t="shared" ref="I110:I126" ca="1" si="59">TEXT(R28,$T$92)</f>
        <v/>
      </c>
      <c r="J110" s="207" t="e">
        <f t="shared" ca="1" si="57"/>
        <v>#DIV/0!</v>
      </c>
      <c r="K110" s="207" t="e">
        <f t="shared" ref="K110:K126" ca="1" si="60">TEXT(Y69,$T$90)</f>
        <v>#VALUE!</v>
      </c>
      <c r="L110" s="605"/>
      <c r="M110" s="207" t="b">
        <f>IF(OR(Force_3_2!A8="",Force_3_2!V8=""),FALSE,TRUE)</f>
        <v>0</v>
      </c>
    </row>
    <row r="111" spans="2:13">
      <c r="B111" s="590"/>
      <c r="C111" s="207" t="e">
        <f t="shared" ca="1" si="50"/>
        <v>#VALUE!</v>
      </c>
      <c r="D111" s="207" t="e">
        <f t="shared" ca="1" si="51"/>
        <v>#VALUE!</v>
      </c>
      <c r="E111" s="207" t="e">
        <f t="shared" ca="1" si="52"/>
        <v>#VALUE!</v>
      </c>
      <c r="F111" s="207" t="e">
        <f t="shared" ca="1" si="53"/>
        <v>#VALUE!</v>
      </c>
      <c r="G111" s="207" t="str">
        <f t="shared" si="54"/>
        <v>-</v>
      </c>
      <c r="H111" s="207" t="str">
        <f t="shared" si="55"/>
        <v>-</v>
      </c>
      <c r="I111" s="207" t="str">
        <f t="shared" ca="1" si="59"/>
        <v/>
      </c>
      <c r="J111" s="207" t="e">
        <f t="shared" ca="1" si="57"/>
        <v>#DIV/0!</v>
      </c>
      <c r="K111" s="207" t="e">
        <f t="shared" ca="1" si="60"/>
        <v>#VALUE!</v>
      </c>
      <c r="L111" s="605"/>
      <c r="M111" s="207" t="b">
        <f>IF(OR(Force_3_2!A9="",Force_3_2!V9=""),FALSE,TRUE)</f>
        <v>0</v>
      </c>
    </row>
    <row r="112" spans="2:13">
      <c r="B112" s="590"/>
      <c r="C112" s="207" t="e">
        <f t="shared" ca="1" si="50"/>
        <v>#VALUE!</v>
      </c>
      <c r="D112" s="207" t="e">
        <f t="shared" ca="1" si="51"/>
        <v>#VALUE!</v>
      </c>
      <c r="E112" s="207" t="e">
        <f t="shared" ca="1" si="52"/>
        <v>#VALUE!</v>
      </c>
      <c r="F112" s="207" t="e">
        <f t="shared" ca="1" si="53"/>
        <v>#VALUE!</v>
      </c>
      <c r="G112" s="207" t="str">
        <f t="shared" si="54"/>
        <v>-</v>
      </c>
      <c r="H112" s="207" t="str">
        <f t="shared" si="55"/>
        <v>-</v>
      </c>
      <c r="I112" s="207" t="str">
        <f t="shared" ca="1" si="59"/>
        <v/>
      </c>
      <c r="J112" s="207" t="e">
        <f t="shared" ca="1" si="57"/>
        <v>#DIV/0!</v>
      </c>
      <c r="K112" s="207" t="e">
        <f t="shared" ca="1" si="60"/>
        <v>#VALUE!</v>
      </c>
      <c r="L112" s="605"/>
      <c r="M112" s="207" t="b">
        <f>IF(OR(Force_3_2!A10="",Force_3_2!V10=""),FALSE,TRUE)</f>
        <v>0</v>
      </c>
    </row>
    <row r="113" spans="2:13">
      <c r="B113" s="590"/>
      <c r="C113" s="207" t="e">
        <f t="shared" ca="1" si="50"/>
        <v>#VALUE!</v>
      </c>
      <c r="D113" s="207" t="e">
        <f t="shared" ca="1" si="51"/>
        <v>#VALUE!</v>
      </c>
      <c r="E113" s="207" t="e">
        <f t="shared" ca="1" si="52"/>
        <v>#VALUE!</v>
      </c>
      <c r="F113" s="207" t="e">
        <f t="shared" ca="1" si="53"/>
        <v>#VALUE!</v>
      </c>
      <c r="G113" s="207" t="str">
        <f t="shared" si="54"/>
        <v>-</v>
      </c>
      <c r="H113" s="207" t="str">
        <f t="shared" si="55"/>
        <v>-</v>
      </c>
      <c r="I113" s="207" t="str">
        <f t="shared" ca="1" si="59"/>
        <v/>
      </c>
      <c r="J113" s="207" t="e">
        <f t="shared" ca="1" si="57"/>
        <v>#DIV/0!</v>
      </c>
      <c r="K113" s="207" t="e">
        <f t="shared" ca="1" si="60"/>
        <v>#VALUE!</v>
      </c>
      <c r="L113" s="605"/>
      <c r="M113" s="207" t="b">
        <f>IF(OR(Force_3_2!A11="",Force_3_2!V11=""),FALSE,TRUE)</f>
        <v>0</v>
      </c>
    </row>
    <row r="114" spans="2:13">
      <c r="B114" s="590"/>
      <c r="C114" s="207" t="e">
        <f t="shared" ca="1" si="50"/>
        <v>#VALUE!</v>
      </c>
      <c r="D114" s="207" t="e">
        <f t="shared" ca="1" si="51"/>
        <v>#VALUE!</v>
      </c>
      <c r="E114" s="207" t="e">
        <f t="shared" ca="1" si="52"/>
        <v>#VALUE!</v>
      </c>
      <c r="F114" s="207" t="e">
        <f t="shared" ca="1" si="53"/>
        <v>#VALUE!</v>
      </c>
      <c r="G114" s="207" t="str">
        <f t="shared" si="54"/>
        <v>-</v>
      </c>
      <c r="H114" s="207" t="str">
        <f t="shared" si="55"/>
        <v>-</v>
      </c>
      <c r="I114" s="207" t="str">
        <f t="shared" ca="1" si="59"/>
        <v/>
      </c>
      <c r="J114" s="207" t="e">
        <f t="shared" ca="1" si="57"/>
        <v>#DIV/0!</v>
      </c>
      <c r="K114" s="207" t="e">
        <f t="shared" ca="1" si="60"/>
        <v>#VALUE!</v>
      </c>
      <c r="L114" s="605"/>
      <c r="M114" s="207" t="b">
        <f>IF(OR(Force_3_2!A12="",Force_3_2!V12=""),FALSE,TRUE)</f>
        <v>0</v>
      </c>
    </row>
    <row r="115" spans="2:13">
      <c r="B115" s="590"/>
      <c r="C115" s="207" t="e">
        <f t="shared" ca="1" si="50"/>
        <v>#VALUE!</v>
      </c>
      <c r="D115" s="207" t="e">
        <f t="shared" ca="1" si="51"/>
        <v>#VALUE!</v>
      </c>
      <c r="E115" s="207" t="e">
        <f t="shared" ca="1" si="52"/>
        <v>#VALUE!</v>
      </c>
      <c r="F115" s="207" t="e">
        <f t="shared" ca="1" si="53"/>
        <v>#VALUE!</v>
      </c>
      <c r="G115" s="207" t="str">
        <f t="shared" si="54"/>
        <v>-</v>
      </c>
      <c r="H115" s="207" t="str">
        <f t="shared" si="55"/>
        <v>-</v>
      </c>
      <c r="I115" s="207" t="str">
        <f t="shared" ca="1" si="59"/>
        <v/>
      </c>
      <c r="J115" s="207" t="e">
        <f t="shared" ca="1" si="57"/>
        <v>#DIV/0!</v>
      </c>
      <c r="K115" s="207" t="e">
        <f t="shared" ca="1" si="60"/>
        <v>#VALUE!</v>
      </c>
      <c r="L115" s="605"/>
      <c r="M115" s="207" t="b">
        <f>IF(OR(Force_3_2!A13="",Force_3_2!V13=""),FALSE,TRUE)</f>
        <v>0</v>
      </c>
    </row>
    <row r="116" spans="2:13">
      <c r="B116" s="590"/>
      <c r="C116" s="207" t="e">
        <f t="shared" ca="1" si="50"/>
        <v>#VALUE!</v>
      </c>
      <c r="D116" s="207" t="e">
        <f t="shared" ca="1" si="51"/>
        <v>#VALUE!</v>
      </c>
      <c r="E116" s="207" t="e">
        <f t="shared" ca="1" si="52"/>
        <v>#VALUE!</v>
      </c>
      <c r="F116" s="207" t="e">
        <f t="shared" ca="1" si="53"/>
        <v>#VALUE!</v>
      </c>
      <c r="G116" s="207" t="str">
        <f t="shared" si="54"/>
        <v>-</v>
      </c>
      <c r="H116" s="207" t="str">
        <f t="shared" si="55"/>
        <v>-</v>
      </c>
      <c r="I116" s="207" t="str">
        <f t="shared" ca="1" si="59"/>
        <v/>
      </c>
      <c r="J116" s="207" t="e">
        <f t="shared" ca="1" si="57"/>
        <v>#DIV/0!</v>
      </c>
      <c r="K116" s="207" t="e">
        <f t="shared" ca="1" si="60"/>
        <v>#VALUE!</v>
      </c>
      <c r="L116" s="605"/>
      <c r="M116" s="207" t="b">
        <f>IF(OR(Force_3_2!A14="",Force_3_2!V14=""),FALSE,TRUE)</f>
        <v>0</v>
      </c>
    </row>
    <row r="117" spans="2:13">
      <c r="B117" s="590"/>
      <c r="C117" s="207" t="e">
        <f t="shared" ca="1" si="50"/>
        <v>#VALUE!</v>
      </c>
      <c r="D117" s="207" t="e">
        <f t="shared" ca="1" si="51"/>
        <v>#VALUE!</v>
      </c>
      <c r="E117" s="207" t="e">
        <f t="shared" ca="1" si="52"/>
        <v>#VALUE!</v>
      </c>
      <c r="F117" s="207" t="e">
        <f t="shared" ca="1" si="53"/>
        <v>#VALUE!</v>
      </c>
      <c r="G117" s="207" t="str">
        <f t="shared" si="54"/>
        <v>-</v>
      </c>
      <c r="H117" s="207" t="str">
        <f t="shared" si="55"/>
        <v>-</v>
      </c>
      <c r="I117" s="207" t="str">
        <f t="shared" ca="1" si="59"/>
        <v/>
      </c>
      <c r="J117" s="207" t="e">
        <f t="shared" ca="1" si="57"/>
        <v>#DIV/0!</v>
      </c>
      <c r="K117" s="207" t="e">
        <f t="shared" ca="1" si="60"/>
        <v>#VALUE!</v>
      </c>
      <c r="L117" s="605"/>
      <c r="M117" s="207" t="b">
        <f>IF(OR(Force_3_2!A15="",Force_3_2!V15=""),FALSE,TRUE)</f>
        <v>0</v>
      </c>
    </row>
    <row r="118" spans="2:13">
      <c r="B118" s="590"/>
      <c r="C118" s="207" t="e">
        <f t="shared" ca="1" si="50"/>
        <v>#VALUE!</v>
      </c>
      <c r="D118" s="207" t="e">
        <f t="shared" ca="1" si="51"/>
        <v>#VALUE!</v>
      </c>
      <c r="E118" s="207" t="e">
        <f t="shared" ca="1" si="52"/>
        <v>#VALUE!</v>
      </c>
      <c r="F118" s="207" t="e">
        <f t="shared" ca="1" si="53"/>
        <v>#VALUE!</v>
      </c>
      <c r="G118" s="207" t="str">
        <f t="shared" si="54"/>
        <v>-</v>
      </c>
      <c r="H118" s="207" t="str">
        <f t="shared" si="55"/>
        <v>-</v>
      </c>
      <c r="I118" s="207" t="str">
        <f t="shared" ca="1" si="59"/>
        <v/>
      </c>
      <c r="J118" s="207" t="e">
        <f t="shared" ca="1" si="57"/>
        <v>#DIV/0!</v>
      </c>
      <c r="K118" s="207" t="e">
        <f t="shared" ca="1" si="60"/>
        <v>#VALUE!</v>
      </c>
      <c r="L118" s="605"/>
      <c r="M118" s="207" t="b">
        <f>IF(OR(Force_3_2!A16="",Force_3_2!V16=""),FALSE,TRUE)</f>
        <v>0</v>
      </c>
    </row>
    <row r="119" spans="2:13">
      <c r="B119" s="590"/>
      <c r="C119" s="207" t="e">
        <f t="shared" ca="1" si="50"/>
        <v>#VALUE!</v>
      </c>
      <c r="D119" s="207" t="e">
        <f t="shared" ca="1" si="51"/>
        <v>#VALUE!</v>
      </c>
      <c r="E119" s="207" t="e">
        <f t="shared" ca="1" si="52"/>
        <v>#VALUE!</v>
      </c>
      <c r="F119" s="207" t="e">
        <f t="shared" ca="1" si="53"/>
        <v>#VALUE!</v>
      </c>
      <c r="G119" s="207" t="str">
        <f t="shared" si="54"/>
        <v>-</v>
      </c>
      <c r="H119" s="207" t="str">
        <f t="shared" si="55"/>
        <v>-</v>
      </c>
      <c r="I119" s="207" t="str">
        <f t="shared" ca="1" si="59"/>
        <v/>
      </c>
      <c r="J119" s="207" t="e">
        <f t="shared" ca="1" si="57"/>
        <v>#DIV/0!</v>
      </c>
      <c r="K119" s="207" t="e">
        <f t="shared" ca="1" si="60"/>
        <v>#VALUE!</v>
      </c>
      <c r="L119" s="605"/>
      <c r="M119" s="207" t="b">
        <f>IF(OR(Force_3_2!A17="",Force_3_2!V17=""),FALSE,TRUE)</f>
        <v>0</v>
      </c>
    </row>
    <row r="120" spans="2:13">
      <c r="B120" s="590"/>
      <c r="C120" s="207" t="e">
        <f t="shared" ca="1" si="50"/>
        <v>#VALUE!</v>
      </c>
      <c r="D120" s="207" t="e">
        <f t="shared" ca="1" si="51"/>
        <v>#VALUE!</v>
      </c>
      <c r="E120" s="207" t="e">
        <f t="shared" ca="1" si="52"/>
        <v>#VALUE!</v>
      </c>
      <c r="F120" s="207" t="e">
        <f t="shared" ca="1" si="53"/>
        <v>#VALUE!</v>
      </c>
      <c r="G120" s="207" t="str">
        <f t="shared" si="54"/>
        <v>-</v>
      </c>
      <c r="H120" s="207" t="str">
        <f t="shared" si="55"/>
        <v>-</v>
      </c>
      <c r="I120" s="207" t="str">
        <f t="shared" ca="1" si="59"/>
        <v/>
      </c>
      <c r="J120" s="207" t="e">
        <f t="shared" ca="1" si="57"/>
        <v>#DIV/0!</v>
      </c>
      <c r="K120" s="207" t="e">
        <f t="shared" ca="1" si="60"/>
        <v>#VALUE!</v>
      </c>
      <c r="L120" s="605"/>
      <c r="M120" s="207" t="b">
        <f>IF(OR(Force_3_2!A18="",Force_3_2!V18=""),FALSE,TRUE)</f>
        <v>0</v>
      </c>
    </row>
    <row r="121" spans="2:13">
      <c r="B121" s="590"/>
      <c r="C121" s="207" t="e">
        <f t="shared" ca="1" si="50"/>
        <v>#VALUE!</v>
      </c>
      <c r="D121" s="207" t="e">
        <f t="shared" ca="1" si="51"/>
        <v>#VALUE!</v>
      </c>
      <c r="E121" s="207" t="e">
        <f t="shared" ca="1" si="52"/>
        <v>#VALUE!</v>
      </c>
      <c r="F121" s="207" t="e">
        <f t="shared" ca="1" si="53"/>
        <v>#VALUE!</v>
      </c>
      <c r="G121" s="207" t="str">
        <f t="shared" si="54"/>
        <v>-</v>
      </c>
      <c r="H121" s="207" t="str">
        <f t="shared" si="55"/>
        <v>-</v>
      </c>
      <c r="I121" s="207" t="str">
        <f t="shared" ca="1" si="59"/>
        <v/>
      </c>
      <c r="J121" s="207" t="e">
        <f t="shared" ca="1" si="57"/>
        <v>#DIV/0!</v>
      </c>
      <c r="K121" s="207" t="e">
        <f t="shared" ca="1" si="60"/>
        <v>#VALUE!</v>
      </c>
      <c r="L121" s="605"/>
      <c r="M121" s="207" t="b">
        <f>IF(OR(Force_3_2!A19="",Force_3_2!V19=""),FALSE,TRUE)</f>
        <v>0</v>
      </c>
    </row>
    <row r="122" spans="2:13">
      <c r="B122" s="590"/>
      <c r="C122" s="207" t="e">
        <f t="shared" ca="1" si="50"/>
        <v>#VALUE!</v>
      </c>
      <c r="D122" s="207" t="e">
        <f t="shared" ca="1" si="51"/>
        <v>#VALUE!</v>
      </c>
      <c r="E122" s="207" t="e">
        <f t="shared" ca="1" si="52"/>
        <v>#VALUE!</v>
      </c>
      <c r="F122" s="207" t="e">
        <f t="shared" ca="1" si="53"/>
        <v>#VALUE!</v>
      </c>
      <c r="G122" s="207" t="str">
        <f t="shared" si="54"/>
        <v>-</v>
      </c>
      <c r="H122" s="207" t="str">
        <f t="shared" si="55"/>
        <v>-</v>
      </c>
      <c r="I122" s="207" t="str">
        <f t="shared" ca="1" si="59"/>
        <v/>
      </c>
      <c r="J122" s="207" t="e">
        <f t="shared" ca="1" si="57"/>
        <v>#DIV/0!</v>
      </c>
      <c r="K122" s="207" t="e">
        <f t="shared" ca="1" si="60"/>
        <v>#VALUE!</v>
      </c>
      <c r="L122" s="605"/>
      <c r="M122" s="207" t="b">
        <f>IF(OR(Force_3_2!A20="",Force_3_2!V20=""),FALSE,TRUE)</f>
        <v>0</v>
      </c>
    </row>
    <row r="123" spans="2:13">
      <c r="B123" s="590"/>
      <c r="C123" s="207" t="e">
        <f t="shared" ca="1" si="50"/>
        <v>#VALUE!</v>
      </c>
      <c r="D123" s="207" t="e">
        <f t="shared" ca="1" si="51"/>
        <v>#VALUE!</v>
      </c>
      <c r="E123" s="207" t="e">
        <f t="shared" ca="1" si="52"/>
        <v>#VALUE!</v>
      </c>
      <c r="F123" s="207" t="e">
        <f t="shared" ca="1" si="53"/>
        <v>#VALUE!</v>
      </c>
      <c r="G123" s="207" t="str">
        <f t="shared" si="54"/>
        <v>-</v>
      </c>
      <c r="H123" s="207" t="str">
        <f t="shared" si="55"/>
        <v>-</v>
      </c>
      <c r="I123" s="207" t="str">
        <f t="shared" ca="1" si="59"/>
        <v/>
      </c>
      <c r="J123" s="207" t="e">
        <f t="shared" ca="1" si="57"/>
        <v>#DIV/0!</v>
      </c>
      <c r="K123" s="207" t="e">
        <f t="shared" ca="1" si="60"/>
        <v>#VALUE!</v>
      </c>
      <c r="L123" s="605"/>
      <c r="M123" s="207" t="b">
        <f>IF(OR(Force_3_2!A21="",Force_3_2!V21=""),FALSE,TRUE)</f>
        <v>0</v>
      </c>
    </row>
    <row r="124" spans="2:13">
      <c r="B124" s="590"/>
      <c r="C124" s="207" t="e">
        <f t="shared" ca="1" si="50"/>
        <v>#VALUE!</v>
      </c>
      <c r="D124" s="207" t="e">
        <f t="shared" ca="1" si="51"/>
        <v>#VALUE!</v>
      </c>
      <c r="E124" s="207" t="e">
        <f t="shared" ca="1" si="52"/>
        <v>#VALUE!</v>
      </c>
      <c r="F124" s="207" t="e">
        <f t="shared" ca="1" si="53"/>
        <v>#VALUE!</v>
      </c>
      <c r="G124" s="207" t="str">
        <f t="shared" si="54"/>
        <v>-</v>
      </c>
      <c r="H124" s="207" t="str">
        <f t="shared" si="55"/>
        <v>-</v>
      </c>
      <c r="I124" s="207" t="str">
        <f t="shared" ca="1" si="59"/>
        <v/>
      </c>
      <c r="J124" s="207" t="e">
        <f t="shared" ca="1" si="57"/>
        <v>#DIV/0!</v>
      </c>
      <c r="K124" s="207" t="e">
        <f t="shared" ca="1" si="60"/>
        <v>#VALUE!</v>
      </c>
      <c r="L124" s="605"/>
      <c r="M124" s="207" t="b">
        <f>IF(OR(Force_3_2!A22="",Force_3_2!V22=""),FALSE,TRUE)</f>
        <v>0</v>
      </c>
    </row>
    <row r="125" spans="2:13">
      <c r="B125" s="590"/>
      <c r="C125" s="207" t="e">
        <f t="shared" ca="1" si="50"/>
        <v>#VALUE!</v>
      </c>
      <c r="D125" s="207" t="e">
        <f t="shared" ca="1" si="51"/>
        <v>#VALUE!</v>
      </c>
      <c r="E125" s="207" t="e">
        <f t="shared" ca="1" si="52"/>
        <v>#VALUE!</v>
      </c>
      <c r="F125" s="207" t="e">
        <f t="shared" ca="1" si="53"/>
        <v>#VALUE!</v>
      </c>
      <c r="G125" s="207" t="str">
        <f t="shared" si="54"/>
        <v>-</v>
      </c>
      <c r="H125" s="207" t="str">
        <f t="shared" si="55"/>
        <v>-</v>
      </c>
      <c r="I125" s="207" t="str">
        <f t="shared" ca="1" si="59"/>
        <v/>
      </c>
      <c r="J125" s="207" t="e">
        <f t="shared" ca="1" si="57"/>
        <v>#DIV/0!</v>
      </c>
      <c r="K125" s="207" t="e">
        <f t="shared" ca="1" si="60"/>
        <v>#VALUE!</v>
      </c>
      <c r="L125" s="605"/>
      <c r="M125" s="207" t="b">
        <f>IF(OR(Force_3_2!A23="",Force_3_2!V23=""),FALSE,TRUE)</f>
        <v>0</v>
      </c>
    </row>
    <row r="126" spans="2:13">
      <c r="B126" s="591"/>
      <c r="C126" s="207" t="e">
        <f t="shared" ca="1" si="50"/>
        <v>#VALUE!</v>
      </c>
      <c r="D126" s="207" t="e">
        <f t="shared" ca="1" si="51"/>
        <v>#VALUE!</v>
      </c>
      <c r="E126" s="207" t="e">
        <f t="shared" ca="1" si="52"/>
        <v>#VALUE!</v>
      </c>
      <c r="F126" s="207" t="e">
        <f t="shared" ca="1" si="53"/>
        <v>#VALUE!</v>
      </c>
      <c r="G126" s="207" t="str">
        <f t="shared" si="54"/>
        <v>-</v>
      </c>
      <c r="H126" s="207" t="str">
        <f t="shared" si="55"/>
        <v>-</v>
      </c>
      <c r="I126" s="207" t="str">
        <f t="shared" ca="1" si="59"/>
        <v/>
      </c>
      <c r="J126" s="207" t="e">
        <f t="shared" ca="1" si="57"/>
        <v>#DIV/0!</v>
      </c>
      <c r="K126" s="207" t="e">
        <f t="shared" ca="1" si="60"/>
        <v>#VALUE!</v>
      </c>
      <c r="L126" s="606"/>
      <c r="M126" s="207" t="b">
        <f>IF(OR(Force_3_2!A24="",Force_3_2!V24=""),FALSE,TRUE)</f>
        <v>0</v>
      </c>
    </row>
    <row r="129" spans="1:31" s="340" customFormat="1" ht="18" customHeight="1">
      <c r="A129" s="339" t="s">
        <v>268</v>
      </c>
      <c r="AB129" s="341"/>
    </row>
    <row r="130" spans="1:31" s="340" customFormat="1" ht="14.25">
      <c r="B130" s="607" t="s">
        <v>269</v>
      </c>
      <c r="C130" s="608"/>
      <c r="D130" s="264" t="s">
        <v>270</v>
      </c>
      <c r="E130" s="264" t="s">
        <v>271</v>
      </c>
      <c r="F130" s="264" t="s">
        <v>272</v>
      </c>
      <c r="G130" s="264" t="s">
        <v>273</v>
      </c>
      <c r="I130" s="265" t="s">
        <v>370</v>
      </c>
      <c r="J130" s="265" t="s">
        <v>371</v>
      </c>
      <c r="K130" s="264" t="s">
        <v>372</v>
      </c>
      <c r="L130" s="265" t="s">
        <v>373</v>
      </c>
      <c r="M130" s="265" t="s">
        <v>374</v>
      </c>
      <c r="N130" s="264" t="s">
        <v>375</v>
      </c>
      <c r="O130" s="264" t="s">
        <v>376</v>
      </c>
      <c r="AB130" s="341"/>
    </row>
    <row r="131" spans="1:31" s="340" customFormat="1" ht="14.25" customHeight="1">
      <c r="B131" s="342" t="s">
        <v>367</v>
      </c>
      <c r="C131" s="343"/>
      <c r="D131" s="268"/>
      <c r="E131" s="268"/>
      <c r="F131" s="269">
        <v>38200</v>
      </c>
      <c r="G131" s="609"/>
      <c r="I131" s="265" t="str">
        <f>IF(AND(M91,M109),B133,IF(M91,B131,B132))</f>
        <v>인장</v>
      </c>
      <c r="J131" s="264">
        <f>COUNTIF(M91:M126,TRUE)</f>
        <v>0</v>
      </c>
      <c r="K131" s="269">
        <f>IF(AND(M91,M109),F133,IF(M91,F131,F132))</f>
        <v>46400</v>
      </c>
      <c r="L131" s="270">
        <f>J131-IF(I131="압축 및 인장",12,6)</f>
        <v>-6</v>
      </c>
      <c r="M131" s="271">
        <f>IF(L131&lt;0,0,K131*IF(I131="압축 및 인장",10%,20%)*L131)</f>
        <v>0</v>
      </c>
      <c r="N131" s="271">
        <f>K131+M131</f>
        <v>46400</v>
      </c>
      <c r="O131" s="601">
        <f>SUM(N131:N133)</f>
        <v>46400</v>
      </c>
      <c r="AB131" s="341"/>
    </row>
    <row r="132" spans="1:31" s="340" customFormat="1" ht="14.25">
      <c r="B132" s="342" t="s">
        <v>368</v>
      </c>
      <c r="C132" s="343"/>
      <c r="D132" s="268"/>
      <c r="E132" s="268"/>
      <c r="F132" s="269">
        <v>46400</v>
      </c>
      <c r="G132" s="610"/>
      <c r="I132" s="265"/>
      <c r="J132" s="264"/>
      <c r="K132" s="269"/>
      <c r="L132" s="270"/>
      <c r="M132" s="271"/>
      <c r="N132" s="271"/>
      <c r="O132" s="602"/>
      <c r="AB132" s="341"/>
    </row>
    <row r="133" spans="1:31" s="340" customFormat="1" ht="14.25">
      <c r="B133" s="344" t="s">
        <v>369</v>
      </c>
      <c r="C133" s="343"/>
      <c r="D133" s="268"/>
      <c r="E133" s="268"/>
      <c r="F133" s="269">
        <v>77700</v>
      </c>
      <c r="G133" s="610"/>
      <c r="I133" s="264"/>
      <c r="J133" s="264"/>
      <c r="K133" s="269"/>
      <c r="L133" s="270"/>
      <c r="M133" s="271"/>
      <c r="N133" s="271"/>
      <c r="O133" s="603"/>
      <c r="AB133" s="341"/>
    </row>
    <row r="134" spans="1:31" s="340" customFormat="1" ht="14.25">
      <c r="B134" s="344"/>
      <c r="C134" s="343"/>
      <c r="D134" s="268"/>
      <c r="E134" s="268"/>
      <c r="F134" s="269"/>
      <c r="G134" s="610"/>
      <c r="O134" s="161"/>
      <c r="AE134" s="341"/>
    </row>
    <row r="135" spans="1:31" s="340" customFormat="1" ht="14.25">
      <c r="B135" s="344"/>
      <c r="C135" s="343"/>
      <c r="D135" s="268"/>
      <c r="E135" s="268"/>
      <c r="F135" s="269"/>
      <c r="G135" s="610"/>
      <c r="I135" s="345" t="s">
        <v>377</v>
      </c>
      <c r="AE135" s="341"/>
    </row>
    <row r="136" spans="1:31" s="340" customFormat="1" ht="14.25">
      <c r="B136" s="344"/>
      <c r="C136" s="343"/>
      <c r="D136" s="268"/>
      <c r="E136" s="268"/>
      <c r="F136" s="269"/>
      <c r="G136" s="610"/>
      <c r="I136" s="346" t="s">
        <v>378</v>
      </c>
      <c r="AE136" s="341"/>
    </row>
    <row r="137" spans="1:31" s="340" customFormat="1" ht="14.25">
      <c r="B137" s="344"/>
      <c r="C137" s="343"/>
      <c r="D137" s="268"/>
      <c r="E137" s="268"/>
      <c r="F137" s="269"/>
      <c r="G137" s="610"/>
      <c r="I137" s="347" t="s">
        <v>379</v>
      </c>
      <c r="AE137" s="341"/>
    </row>
    <row r="138" spans="1:31">
      <c r="B138" s="344"/>
      <c r="C138" s="343"/>
      <c r="D138" s="268"/>
      <c r="E138" s="268"/>
      <c r="F138" s="269"/>
      <c r="G138" s="610"/>
      <c r="I138" s="347" t="s">
        <v>380</v>
      </c>
    </row>
    <row r="139" spans="1:31">
      <c r="B139" s="344"/>
      <c r="C139" s="343"/>
      <c r="D139" s="268"/>
      <c r="E139" s="268"/>
      <c r="F139" s="269"/>
      <c r="G139" s="610"/>
    </row>
    <row r="140" spans="1:31">
      <c r="B140" s="344"/>
      <c r="C140" s="343"/>
      <c r="D140" s="268"/>
      <c r="E140" s="268"/>
      <c r="F140" s="269"/>
      <c r="G140" s="610"/>
    </row>
    <row r="141" spans="1:31">
      <c r="B141" s="344"/>
      <c r="C141" s="343"/>
      <c r="D141" s="268"/>
      <c r="E141" s="268"/>
      <c r="F141" s="269"/>
      <c r="G141" s="610"/>
    </row>
    <row r="142" spans="1:31">
      <c r="B142" s="344"/>
      <c r="C142" s="343"/>
      <c r="D142" s="268"/>
      <c r="E142" s="268"/>
      <c r="F142" s="269"/>
      <c r="G142" s="610"/>
    </row>
    <row r="143" spans="1:31">
      <c r="B143" s="344"/>
      <c r="C143" s="343"/>
      <c r="D143" s="268"/>
      <c r="E143" s="268"/>
      <c r="F143" s="269"/>
      <c r="G143" s="610"/>
    </row>
    <row r="144" spans="1:31">
      <c r="B144" s="344"/>
      <c r="C144" s="343"/>
      <c r="D144" s="268"/>
      <c r="E144" s="268"/>
      <c r="F144" s="269"/>
      <c r="G144" s="610"/>
    </row>
    <row r="145" spans="2:7">
      <c r="B145" s="344"/>
      <c r="C145" s="343"/>
      <c r="D145" s="268"/>
      <c r="E145" s="268"/>
      <c r="F145" s="269"/>
      <c r="G145" s="610"/>
    </row>
    <row r="146" spans="2:7">
      <c r="B146" s="344"/>
      <c r="C146" s="343"/>
      <c r="D146" s="268"/>
      <c r="E146" s="268"/>
      <c r="F146" s="269"/>
      <c r="G146" s="611"/>
    </row>
  </sheetData>
  <mergeCells count="43">
    <mergeCell ref="B68:B85"/>
    <mergeCell ref="B130:C130"/>
    <mergeCell ref="G131:G146"/>
    <mergeCell ref="O131:O133"/>
    <mergeCell ref="J88:J89"/>
    <mergeCell ref="K88:K89"/>
    <mergeCell ref="L88:L89"/>
    <mergeCell ref="M88:M90"/>
    <mergeCell ref="B91:B108"/>
    <mergeCell ref="L91:L126"/>
    <mergeCell ref="B109:B126"/>
    <mergeCell ref="B88:B90"/>
    <mergeCell ref="C88:C89"/>
    <mergeCell ref="D88:G88"/>
    <mergeCell ref="H88:H89"/>
    <mergeCell ref="I88:I89"/>
    <mergeCell ref="U47:U48"/>
    <mergeCell ref="V47:Y47"/>
    <mergeCell ref="AA47:AA48"/>
    <mergeCell ref="B50:B67"/>
    <mergeCell ref="S6:S7"/>
    <mergeCell ref="W7:Y7"/>
    <mergeCell ref="B9:B26"/>
    <mergeCell ref="B27:B44"/>
    <mergeCell ref="B47:B49"/>
    <mergeCell ref="C47:C48"/>
    <mergeCell ref="G47:K47"/>
    <mergeCell ref="L47:L48"/>
    <mergeCell ref="M47:M48"/>
    <mergeCell ref="N47:N48"/>
    <mergeCell ref="O47:T47"/>
    <mergeCell ref="U7:U8"/>
    <mergeCell ref="B6:B8"/>
    <mergeCell ref="D6:D8"/>
    <mergeCell ref="E6:E8"/>
    <mergeCell ref="F6:F7"/>
    <mergeCell ref="J6:L6"/>
    <mergeCell ref="C6:C8"/>
    <mergeCell ref="M6:O6"/>
    <mergeCell ref="P6:P7"/>
    <mergeCell ref="Q6:Q7"/>
    <mergeCell ref="R6:R7"/>
    <mergeCell ref="G6:I6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.44140625" style="116" bestFit="1" customWidth="1"/>
    <col min="2" max="2" width="6.6640625" style="116" bestFit="1" customWidth="1"/>
    <col min="3" max="3" width="14" style="116" bestFit="1" customWidth="1"/>
    <col min="4" max="4" width="5.33203125" style="116" bestFit="1" customWidth="1"/>
    <col min="5" max="5" width="4" style="116" bestFit="1" customWidth="1"/>
    <col min="6" max="6" width="7.21875" style="116" bestFit="1" customWidth="1"/>
    <col min="7" max="13" width="1.77734375" style="116" customWidth="1"/>
    <col min="14" max="16" width="9.88671875" style="116" bestFit="1" customWidth="1"/>
    <col min="17" max="17" width="4" style="116" bestFit="1" customWidth="1"/>
    <col min="18" max="18" width="10.44140625" style="116" bestFit="1" customWidth="1"/>
    <col min="19" max="19" width="4" style="116" bestFit="1" customWidth="1"/>
    <col min="20" max="20" width="6.77734375" style="116" bestFit="1" customWidth="1"/>
    <col min="21" max="21" width="1.77734375" style="116" customWidth="1"/>
    <col min="22" max="22" width="8.44140625" style="116" bestFit="1" customWidth="1"/>
    <col min="23" max="23" width="6.6640625" style="116" bestFit="1" customWidth="1"/>
    <col min="24" max="24" width="1.77734375" style="116" customWidth="1"/>
    <col min="25" max="25" width="6.6640625" style="116" bestFit="1" customWidth="1"/>
    <col min="26" max="34" width="1.77734375" style="116" customWidth="1"/>
    <col min="35" max="35" width="7.5546875" style="116" bestFit="1" customWidth="1"/>
    <col min="36" max="16384" width="8.88671875" style="116"/>
  </cols>
  <sheetData>
    <row r="1" spans="1:36">
      <c r="A1" s="167" t="s">
        <v>55</v>
      </c>
      <c r="B1" s="167" t="s">
        <v>56</v>
      </c>
      <c r="C1" s="167" t="s">
        <v>57</v>
      </c>
      <c r="D1" s="167" t="s">
        <v>69</v>
      </c>
      <c r="E1" s="167" t="s">
        <v>48</v>
      </c>
      <c r="F1" s="167" t="s">
        <v>55</v>
      </c>
      <c r="G1" s="167"/>
      <c r="H1" s="167"/>
      <c r="I1" s="167"/>
      <c r="J1" s="167"/>
      <c r="K1" s="167"/>
      <c r="L1" s="167"/>
      <c r="M1" s="167"/>
      <c r="N1" s="167" t="s">
        <v>58</v>
      </c>
      <c r="O1" s="167" t="s">
        <v>59</v>
      </c>
      <c r="P1" s="167" t="s">
        <v>60</v>
      </c>
      <c r="Q1" s="167" t="s">
        <v>48</v>
      </c>
      <c r="R1" s="167" t="s">
        <v>61</v>
      </c>
      <c r="S1" s="167" t="s">
        <v>48</v>
      </c>
      <c r="T1" s="167" t="s">
        <v>62</v>
      </c>
      <c r="U1" s="167"/>
      <c r="V1" s="167" t="s">
        <v>63</v>
      </c>
      <c r="W1" s="167" t="s">
        <v>64</v>
      </c>
      <c r="X1" s="167"/>
      <c r="Y1" s="167" t="s">
        <v>70</v>
      </c>
      <c r="Z1" s="167"/>
      <c r="AA1" s="167"/>
      <c r="AB1" s="167"/>
      <c r="AC1" s="167"/>
      <c r="AD1" s="167"/>
      <c r="AE1" s="167"/>
      <c r="AF1" s="167"/>
      <c r="AG1" s="167"/>
      <c r="AH1" s="167"/>
      <c r="AI1" s="167" t="s">
        <v>65</v>
      </c>
      <c r="AJ1" s="279" t="s">
        <v>394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1"/>
  <sheetViews>
    <sheetView zoomScaleNormal="100" workbookViewId="0"/>
  </sheetViews>
  <sheetFormatPr defaultColWidth="9" defaultRowHeight="17.100000000000001" customHeight="1"/>
  <cols>
    <col min="1" max="36" width="10.44140625" style="48" customWidth="1"/>
    <col min="37" max="16384" width="9" style="48"/>
  </cols>
  <sheetData>
    <row r="1" spans="1:24" s="23" customFormat="1" ht="33" customHeight="1">
      <c r="A1" s="27" t="s">
        <v>115</v>
      </c>
      <c r="E1" s="276"/>
    </row>
    <row r="2" spans="1:24" s="23" customFormat="1" ht="17.100000000000001" customHeight="1">
      <c r="A2" s="29" t="s">
        <v>102</v>
      </c>
      <c r="O2" s="29" t="s">
        <v>103</v>
      </c>
      <c r="R2" s="29" t="s">
        <v>134</v>
      </c>
      <c r="V2" s="329" t="s">
        <v>431</v>
      </c>
    </row>
    <row r="3" spans="1:24" s="23" customFormat="1" ht="13.5">
      <c r="A3" s="26" t="s">
        <v>136</v>
      </c>
      <c r="B3" s="26" t="s">
        <v>104</v>
      </c>
      <c r="C3" s="26" t="s">
        <v>49</v>
      </c>
      <c r="D3" s="26" t="s">
        <v>136</v>
      </c>
      <c r="E3" s="26" t="s">
        <v>137</v>
      </c>
      <c r="F3" s="26" t="s">
        <v>138</v>
      </c>
      <c r="G3" s="26" t="s">
        <v>139</v>
      </c>
      <c r="H3" s="24" t="s">
        <v>105</v>
      </c>
      <c r="I3" s="24"/>
      <c r="J3" s="24"/>
      <c r="K3" s="26" t="s">
        <v>106</v>
      </c>
      <c r="L3" s="26" t="s">
        <v>50</v>
      </c>
      <c r="M3" s="26" t="s">
        <v>44</v>
      </c>
      <c r="N3" s="26" t="s">
        <v>107</v>
      </c>
      <c r="O3" s="26" t="s">
        <v>45</v>
      </c>
      <c r="P3" s="26" t="s">
        <v>108</v>
      </c>
      <c r="Q3" s="26" t="s">
        <v>109</v>
      </c>
      <c r="R3" s="26" t="s">
        <v>110</v>
      </c>
      <c r="S3" s="26" t="s">
        <v>111</v>
      </c>
      <c r="T3" s="166" t="s">
        <v>47</v>
      </c>
      <c r="V3" s="26" t="s">
        <v>110</v>
      </c>
      <c r="W3" s="26" t="s">
        <v>111</v>
      </c>
      <c r="X3" s="166" t="s">
        <v>47</v>
      </c>
    </row>
    <row r="4" spans="1:24" s="23" customFormat="1" ht="17.100000000000001" customHeight="1">
      <c r="A4" s="49"/>
      <c r="B4" s="37"/>
      <c r="C4" s="37"/>
      <c r="D4" s="69"/>
      <c r="E4" s="203"/>
      <c r="F4" s="203"/>
      <c r="G4" s="203"/>
      <c r="H4" s="37"/>
      <c r="I4" s="69"/>
      <c r="J4" s="69"/>
      <c r="K4" s="37"/>
      <c r="L4" s="69"/>
      <c r="M4" s="37"/>
      <c r="N4" s="37"/>
      <c r="O4" s="37"/>
      <c r="P4" s="37"/>
      <c r="Q4" s="37"/>
      <c r="R4" s="37"/>
      <c r="S4" s="37"/>
      <c r="T4" s="37"/>
      <c r="V4" s="37"/>
      <c r="W4" s="37"/>
      <c r="X4" s="37"/>
    </row>
    <row r="5" spans="1:24" s="23" customFormat="1" ht="17.100000000000001" customHeight="1">
      <c r="A5" s="49"/>
      <c r="B5" s="37"/>
      <c r="C5" s="37"/>
      <c r="D5" s="69"/>
      <c r="E5" s="203"/>
      <c r="F5" s="203"/>
      <c r="G5" s="203"/>
      <c r="H5" s="37"/>
      <c r="I5" s="69"/>
      <c r="J5" s="69"/>
      <c r="K5" s="37"/>
      <c r="L5" s="69"/>
      <c r="M5" s="37"/>
      <c r="N5" s="37"/>
      <c r="O5" s="37"/>
      <c r="P5" s="37"/>
      <c r="Q5" s="37"/>
      <c r="R5" s="37"/>
      <c r="S5" s="37"/>
      <c r="T5" s="38"/>
      <c r="V5" s="37"/>
      <c r="W5" s="37"/>
      <c r="X5" s="38"/>
    </row>
    <row r="6" spans="1:24" s="23" customFormat="1" ht="17.100000000000001" customHeight="1">
      <c r="A6" s="49"/>
      <c r="B6" s="37"/>
      <c r="C6" s="37"/>
      <c r="D6" s="69"/>
      <c r="E6" s="203"/>
      <c r="F6" s="203"/>
      <c r="G6" s="203"/>
      <c r="H6" s="37"/>
      <c r="I6" s="69"/>
      <c r="J6" s="69"/>
      <c r="K6" s="37"/>
      <c r="L6" s="69"/>
      <c r="M6" s="37"/>
      <c r="N6" s="37"/>
      <c r="O6" s="37"/>
      <c r="P6" s="37"/>
      <c r="Q6" s="37"/>
      <c r="R6" s="37"/>
      <c r="S6" s="37"/>
      <c r="T6" s="38"/>
      <c r="V6" s="37"/>
      <c r="W6" s="37"/>
      <c r="X6" s="38"/>
    </row>
    <row r="7" spans="1:24" s="23" customFormat="1" ht="17.100000000000001" customHeight="1">
      <c r="A7" s="49"/>
      <c r="B7" s="37"/>
      <c r="C7" s="37"/>
      <c r="D7" s="69"/>
      <c r="E7" s="203"/>
      <c r="F7" s="203"/>
      <c r="G7" s="203"/>
      <c r="H7" s="37"/>
      <c r="I7" s="69"/>
      <c r="J7" s="69"/>
      <c r="K7" s="37"/>
      <c r="L7" s="69"/>
      <c r="M7" s="37"/>
      <c r="N7" s="37"/>
      <c r="O7" s="37"/>
      <c r="P7" s="37"/>
      <c r="Q7" s="37"/>
      <c r="R7" s="37"/>
      <c r="S7" s="37"/>
      <c r="T7" s="38"/>
      <c r="V7" s="37"/>
      <c r="W7" s="37"/>
      <c r="X7" s="38"/>
    </row>
    <row r="8" spans="1:24" s="23" customFormat="1" ht="17.100000000000001" customHeight="1">
      <c r="A8" s="49"/>
      <c r="B8" s="37"/>
      <c r="C8" s="37"/>
      <c r="D8" s="69"/>
      <c r="E8" s="203"/>
      <c r="F8" s="203"/>
      <c r="G8" s="203"/>
      <c r="H8" s="37"/>
      <c r="I8" s="69"/>
      <c r="J8" s="69"/>
      <c r="K8" s="37"/>
      <c r="L8" s="69"/>
      <c r="M8" s="37"/>
      <c r="N8" s="37"/>
      <c r="O8" s="37"/>
      <c r="P8" s="37"/>
      <c r="Q8" s="37"/>
      <c r="R8" s="37"/>
      <c r="S8" s="37"/>
      <c r="T8" s="38"/>
      <c r="V8" s="37"/>
      <c r="W8" s="37"/>
      <c r="X8" s="38"/>
    </row>
    <row r="9" spans="1:24" s="23" customFormat="1" ht="17.100000000000001" customHeight="1">
      <c r="A9" s="49"/>
      <c r="B9" s="37"/>
      <c r="C9" s="37"/>
      <c r="D9" s="69"/>
      <c r="E9" s="203"/>
      <c r="F9" s="203"/>
      <c r="G9" s="203"/>
      <c r="H9" s="37"/>
      <c r="I9" s="69"/>
      <c r="J9" s="69"/>
      <c r="K9" s="37"/>
      <c r="L9" s="69"/>
      <c r="M9" s="37"/>
      <c r="N9" s="37"/>
      <c r="O9" s="37"/>
      <c r="P9" s="37"/>
      <c r="Q9" s="37"/>
      <c r="R9" s="37"/>
      <c r="S9" s="37"/>
      <c r="T9" s="38"/>
      <c r="V9" s="37"/>
      <c r="W9" s="37"/>
      <c r="X9" s="38"/>
    </row>
    <row r="10" spans="1:24" s="23" customFormat="1" ht="17.100000000000001" customHeight="1">
      <c r="A10" s="49"/>
      <c r="B10" s="37"/>
      <c r="C10" s="37"/>
      <c r="D10" s="69"/>
      <c r="E10" s="203"/>
      <c r="F10" s="203"/>
      <c r="G10" s="203"/>
      <c r="H10" s="37"/>
      <c r="I10" s="69"/>
      <c r="J10" s="69"/>
      <c r="K10" s="37"/>
      <c r="L10" s="69"/>
      <c r="M10" s="37"/>
      <c r="N10" s="37"/>
      <c r="O10" s="37"/>
      <c r="P10" s="37"/>
      <c r="Q10" s="37"/>
      <c r="R10" s="37"/>
      <c r="S10" s="37"/>
      <c r="T10" s="38"/>
      <c r="V10" s="37"/>
      <c r="W10" s="37"/>
      <c r="X10" s="38"/>
    </row>
    <row r="11" spans="1:24" s="23" customFormat="1" ht="17.100000000000001" customHeight="1">
      <c r="A11" s="49"/>
      <c r="B11" s="37"/>
      <c r="C11" s="37"/>
      <c r="D11" s="69"/>
      <c r="E11" s="203"/>
      <c r="F11" s="203"/>
      <c r="G11" s="203"/>
      <c r="H11" s="37"/>
      <c r="I11" s="69"/>
      <c r="J11" s="69"/>
      <c r="K11" s="37"/>
      <c r="L11" s="69"/>
      <c r="M11" s="37"/>
      <c r="N11" s="37"/>
      <c r="O11" s="37"/>
      <c r="P11" s="37"/>
      <c r="Q11" s="37"/>
      <c r="R11" s="37"/>
      <c r="S11" s="37"/>
      <c r="T11" s="38"/>
      <c r="V11" s="37"/>
      <c r="W11" s="37"/>
      <c r="X11" s="38"/>
    </row>
    <row r="12" spans="1:24" s="23" customFormat="1" ht="17.100000000000001" customHeight="1">
      <c r="A12" s="49"/>
      <c r="B12" s="37"/>
      <c r="C12" s="37"/>
      <c r="D12" s="69"/>
      <c r="E12" s="203"/>
      <c r="F12" s="203"/>
      <c r="G12" s="203"/>
      <c r="H12" s="37"/>
      <c r="I12" s="69"/>
      <c r="J12" s="69"/>
      <c r="K12" s="37"/>
      <c r="L12" s="69"/>
      <c r="M12" s="37"/>
      <c r="N12" s="37"/>
      <c r="O12" s="37"/>
      <c r="P12" s="37"/>
      <c r="Q12" s="37"/>
      <c r="R12" s="37"/>
      <c r="S12" s="37"/>
      <c r="T12" s="38"/>
      <c r="V12" s="37"/>
      <c r="W12" s="37"/>
      <c r="X12" s="38"/>
    </row>
    <row r="13" spans="1:24" s="23" customFormat="1" ht="17.100000000000001" customHeight="1">
      <c r="A13" s="49"/>
      <c r="B13" s="37"/>
      <c r="C13" s="37"/>
      <c r="D13" s="69"/>
      <c r="E13" s="203"/>
      <c r="F13" s="203"/>
      <c r="G13" s="203"/>
      <c r="H13" s="37"/>
      <c r="I13" s="69"/>
      <c r="J13" s="69"/>
      <c r="K13" s="37"/>
      <c r="L13" s="69"/>
      <c r="M13" s="37"/>
      <c r="N13" s="37"/>
      <c r="O13" s="37"/>
      <c r="P13" s="37"/>
      <c r="Q13" s="37"/>
      <c r="R13" s="37"/>
      <c r="S13" s="37"/>
      <c r="T13" s="38"/>
      <c r="V13" s="37"/>
      <c r="W13" s="37"/>
      <c r="X13" s="38"/>
    </row>
    <row r="14" spans="1:24" s="23" customFormat="1" ht="17.100000000000001" customHeight="1">
      <c r="A14" s="49"/>
      <c r="B14" s="37"/>
      <c r="C14" s="37"/>
      <c r="D14" s="69"/>
      <c r="E14" s="203"/>
      <c r="F14" s="203"/>
      <c r="G14" s="203"/>
      <c r="H14" s="37"/>
      <c r="I14" s="69"/>
      <c r="J14" s="69"/>
      <c r="K14" s="37"/>
      <c r="L14" s="69"/>
      <c r="M14" s="37"/>
      <c r="N14" s="37"/>
      <c r="O14" s="37"/>
      <c r="P14" s="37"/>
      <c r="Q14" s="37"/>
      <c r="R14" s="37"/>
      <c r="S14" s="37"/>
      <c r="T14" s="38"/>
      <c r="V14" s="37"/>
      <c r="W14" s="37"/>
      <c r="X14" s="38"/>
    </row>
    <row r="15" spans="1:24" s="23" customFormat="1" ht="17.100000000000001" customHeight="1">
      <c r="A15" s="49"/>
      <c r="B15" s="37"/>
      <c r="C15" s="37"/>
      <c r="D15" s="69"/>
      <c r="E15" s="203"/>
      <c r="F15" s="203"/>
      <c r="G15" s="203"/>
      <c r="H15" s="37"/>
      <c r="I15" s="69"/>
      <c r="J15" s="69"/>
      <c r="K15" s="37"/>
      <c r="L15" s="69"/>
      <c r="M15" s="37"/>
      <c r="N15" s="37"/>
      <c r="O15" s="37"/>
      <c r="P15" s="37"/>
      <c r="Q15" s="38"/>
      <c r="R15" s="38"/>
      <c r="S15" s="38"/>
      <c r="T15" s="38"/>
      <c r="V15" s="38"/>
      <c r="W15" s="38"/>
      <c r="X15" s="38"/>
    </row>
    <row r="16" spans="1:24" s="23" customFormat="1" ht="17.100000000000001" customHeight="1">
      <c r="A16" s="49"/>
      <c r="B16" s="37"/>
      <c r="C16" s="37"/>
      <c r="D16" s="69"/>
      <c r="E16" s="203"/>
      <c r="F16" s="203"/>
      <c r="G16" s="203"/>
      <c r="H16" s="37"/>
      <c r="I16" s="69"/>
      <c r="J16" s="69"/>
      <c r="K16" s="37"/>
      <c r="L16" s="69"/>
      <c r="M16" s="37"/>
      <c r="N16" s="37"/>
      <c r="O16" s="37"/>
      <c r="P16" s="37"/>
      <c r="Q16" s="38"/>
      <c r="R16" s="38"/>
      <c r="S16" s="38"/>
      <c r="T16" s="38"/>
      <c r="V16" s="38"/>
      <c r="W16" s="38"/>
      <c r="X16" s="38"/>
    </row>
    <row r="17" spans="1:35" s="23" customFormat="1" ht="17.100000000000001" customHeight="1">
      <c r="A17" s="49"/>
      <c r="B17" s="37"/>
      <c r="C17" s="37"/>
      <c r="D17" s="69"/>
      <c r="E17" s="203"/>
      <c r="F17" s="203"/>
      <c r="G17" s="203"/>
      <c r="H17" s="37"/>
      <c r="I17" s="69"/>
      <c r="J17" s="69"/>
      <c r="K17" s="37"/>
      <c r="L17" s="69"/>
      <c r="M17" s="37"/>
      <c r="N17" s="37"/>
      <c r="O17" s="37"/>
      <c r="P17" s="37"/>
      <c r="Q17" s="38"/>
      <c r="R17" s="38"/>
      <c r="S17" s="38"/>
      <c r="T17" s="38"/>
      <c r="V17" s="38"/>
      <c r="W17" s="38"/>
      <c r="X17" s="38"/>
    </row>
    <row r="18" spans="1:35" s="23" customFormat="1" ht="17.100000000000001" customHeight="1">
      <c r="A18" s="49"/>
      <c r="B18" s="37"/>
      <c r="C18" s="37"/>
      <c r="D18" s="69"/>
      <c r="E18" s="203"/>
      <c r="F18" s="203"/>
      <c r="G18" s="203"/>
      <c r="H18" s="37"/>
      <c r="I18" s="69"/>
      <c r="J18" s="69"/>
      <c r="K18" s="37"/>
      <c r="L18" s="69"/>
      <c r="M18" s="37"/>
      <c r="N18" s="37"/>
      <c r="O18" s="37"/>
      <c r="P18" s="37"/>
      <c r="Q18" s="38"/>
      <c r="R18" s="38"/>
      <c r="S18" s="38"/>
      <c r="T18" s="38"/>
      <c r="V18" s="38"/>
      <c r="W18" s="38"/>
      <c r="X18" s="38"/>
    </row>
    <row r="19" spans="1:35" s="23" customFormat="1" ht="17.100000000000001" customHeight="1">
      <c r="A19" s="49"/>
      <c r="B19" s="37"/>
      <c r="C19" s="37"/>
      <c r="D19" s="69"/>
      <c r="E19" s="203"/>
      <c r="F19" s="203"/>
      <c r="G19" s="203"/>
      <c r="H19" s="37"/>
      <c r="I19" s="69"/>
      <c r="J19" s="69"/>
      <c r="K19" s="37"/>
      <c r="L19" s="69"/>
      <c r="M19" s="37"/>
      <c r="N19" s="37"/>
      <c r="O19" s="37"/>
      <c r="P19" s="37"/>
      <c r="Q19" s="38"/>
      <c r="R19" s="38"/>
      <c r="S19" s="38"/>
      <c r="T19" s="38"/>
      <c r="V19" s="38"/>
      <c r="W19" s="38"/>
      <c r="X19" s="38"/>
    </row>
    <row r="20" spans="1:35" s="23" customFormat="1" ht="17.100000000000001" customHeight="1">
      <c r="A20" s="49"/>
      <c r="B20" s="37"/>
      <c r="C20" s="37"/>
      <c r="D20" s="69"/>
      <c r="E20" s="203"/>
      <c r="F20" s="203"/>
      <c r="G20" s="203"/>
      <c r="H20" s="37"/>
      <c r="I20" s="69"/>
      <c r="J20" s="69"/>
      <c r="K20" s="37"/>
      <c r="L20" s="69"/>
      <c r="M20" s="37"/>
      <c r="N20" s="37"/>
      <c r="O20" s="37"/>
      <c r="P20" s="37"/>
      <c r="Q20" s="38"/>
      <c r="R20" s="38"/>
      <c r="S20" s="38"/>
      <c r="T20" s="38"/>
      <c r="V20" s="38"/>
      <c r="W20" s="38"/>
      <c r="X20" s="38"/>
    </row>
    <row r="21" spans="1:35" s="23" customFormat="1" ht="17.100000000000001" customHeight="1">
      <c r="A21" s="49"/>
      <c r="B21" s="37"/>
      <c r="C21" s="37"/>
      <c r="D21" s="69"/>
      <c r="E21" s="203"/>
      <c r="F21" s="203"/>
      <c r="G21" s="203"/>
      <c r="H21" s="37"/>
      <c r="I21" s="69"/>
      <c r="J21" s="69"/>
      <c r="K21" s="37"/>
      <c r="L21" s="69"/>
      <c r="M21" s="37"/>
      <c r="N21" s="37"/>
      <c r="O21" s="37"/>
      <c r="P21" s="37"/>
      <c r="Q21" s="38"/>
      <c r="R21" s="38"/>
      <c r="S21" s="38"/>
      <c r="T21" s="38"/>
      <c r="V21" s="38"/>
      <c r="W21" s="38"/>
      <c r="X21" s="38"/>
    </row>
    <row r="22" spans="1:35" s="23" customFormat="1" ht="17.100000000000001" customHeight="1">
      <c r="A22" s="50"/>
      <c r="B22" s="25"/>
      <c r="C22" s="25"/>
      <c r="D22" s="69"/>
      <c r="E22" s="203"/>
      <c r="F22" s="203"/>
      <c r="G22" s="203"/>
      <c r="H22" s="25"/>
      <c r="I22" s="69"/>
      <c r="J22" s="69"/>
      <c r="K22" s="25"/>
      <c r="L22" s="69"/>
      <c r="M22" s="25"/>
      <c r="N22" s="25"/>
      <c r="O22" s="25"/>
      <c r="P22" s="25"/>
      <c r="Q22" s="38"/>
      <c r="R22" s="38"/>
      <c r="S22" s="38"/>
      <c r="T22" s="38"/>
      <c r="V22" s="38"/>
      <c r="W22" s="38"/>
      <c r="X22" s="38"/>
    </row>
    <row r="23" spans="1:35" s="23" customFormat="1" ht="17.100000000000001" customHeight="1">
      <c r="A23" s="61"/>
      <c r="B23" s="62"/>
      <c r="C23" s="62"/>
      <c r="D23" s="69"/>
      <c r="E23" s="203"/>
      <c r="F23" s="203"/>
      <c r="G23" s="203"/>
      <c r="H23" s="62"/>
      <c r="I23" s="69"/>
      <c r="J23" s="69"/>
      <c r="K23" s="62"/>
      <c r="L23" s="69"/>
      <c r="M23" s="62"/>
      <c r="N23" s="62"/>
      <c r="O23" s="62"/>
      <c r="P23" s="62"/>
      <c r="Q23" s="63"/>
      <c r="R23" s="63"/>
      <c r="S23" s="63"/>
      <c r="T23" s="63"/>
      <c r="V23" s="63"/>
      <c r="W23" s="63"/>
      <c r="X23" s="63"/>
    </row>
    <row r="24" spans="1:35" s="23" customFormat="1" ht="17.100000000000001" customHeight="1">
      <c r="A24" s="61"/>
      <c r="B24" s="62"/>
      <c r="C24" s="62"/>
      <c r="D24" s="69"/>
      <c r="E24" s="203"/>
      <c r="F24" s="203"/>
      <c r="G24" s="203"/>
      <c r="H24" s="62"/>
      <c r="I24" s="69"/>
      <c r="J24" s="69"/>
      <c r="K24" s="62"/>
      <c r="L24" s="69"/>
      <c r="M24" s="62"/>
      <c r="N24" s="62"/>
      <c r="O24" s="62"/>
      <c r="P24" s="62"/>
      <c r="Q24" s="63"/>
      <c r="R24" s="63"/>
      <c r="S24" s="63"/>
      <c r="T24" s="63"/>
      <c r="V24" s="63"/>
      <c r="W24" s="63"/>
      <c r="X24" s="63"/>
    </row>
    <row r="25" spans="1:35" s="23" customFormat="1" ht="17.100000000000001" customHeight="1"/>
    <row r="26" spans="1:35" s="23" customFormat="1" ht="17.100000000000001" customHeight="1">
      <c r="A26" s="29" t="s">
        <v>66</v>
      </c>
    </row>
    <row r="27" spans="1:35" s="31" customFormat="1" ht="18" customHeight="1">
      <c r="A27" s="146" t="s">
        <v>112</v>
      </c>
      <c r="B27" s="146" t="s">
        <v>113</v>
      </c>
      <c r="C27" s="146" t="s">
        <v>114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50" spans="1:38" s="23" customFormat="1" ht="17.100000000000001" customHeight="1">
      <c r="A50" s="29" t="s">
        <v>133</v>
      </c>
    </row>
    <row r="51" spans="1:38" s="31" customFormat="1" ht="18" customHeight="1">
      <c r="A51" s="146" t="s">
        <v>71</v>
      </c>
      <c r="B51" s="146" t="s">
        <v>72</v>
      </c>
      <c r="C51" s="146" t="s">
        <v>73</v>
      </c>
      <c r="D51" s="146" t="s">
        <v>74</v>
      </c>
      <c r="E51" s="146" t="s">
        <v>75</v>
      </c>
      <c r="F51" s="146" t="s">
        <v>76</v>
      </c>
      <c r="G51" s="146" t="s">
        <v>77</v>
      </c>
      <c r="H51" s="146" t="s">
        <v>78</v>
      </c>
      <c r="I51" s="146" t="s">
        <v>79</v>
      </c>
      <c r="J51" s="146" t="s">
        <v>80</v>
      </c>
      <c r="K51" s="146" t="s">
        <v>81</v>
      </c>
      <c r="L51" s="146" t="s">
        <v>82</v>
      </c>
      <c r="M51" s="146" t="s">
        <v>83</v>
      </c>
      <c r="N51" s="146" t="s">
        <v>84</v>
      </c>
      <c r="O51" s="146" t="s">
        <v>85</v>
      </c>
      <c r="P51" s="146" t="s">
        <v>86</v>
      </c>
      <c r="Q51" s="146" t="s">
        <v>87</v>
      </c>
      <c r="R51" s="146" t="s">
        <v>88</v>
      </c>
      <c r="S51" s="146" t="s">
        <v>89</v>
      </c>
      <c r="T51" s="146" t="s">
        <v>90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zoomScaleNormal="100" workbookViewId="0"/>
  </sheetViews>
  <sheetFormatPr defaultColWidth="9" defaultRowHeight="17.100000000000001" customHeight="1"/>
  <cols>
    <col min="1" max="36" width="10.44140625" style="48" customWidth="1"/>
    <col min="37" max="16384" width="9" style="48"/>
  </cols>
  <sheetData>
    <row r="1" spans="1:24" s="23" customFormat="1" ht="33" customHeight="1">
      <c r="A1" s="27" t="s">
        <v>116</v>
      </c>
      <c r="E1" s="276"/>
    </row>
    <row r="2" spans="1:24" s="23" customFormat="1" ht="17.100000000000001" customHeight="1">
      <c r="A2" s="29" t="s">
        <v>102</v>
      </c>
      <c r="O2" s="29" t="s">
        <v>103</v>
      </c>
      <c r="R2" s="29" t="s">
        <v>134</v>
      </c>
      <c r="V2" s="329" t="s">
        <v>431</v>
      </c>
      <c r="W2" s="328"/>
      <c r="X2" s="328"/>
    </row>
    <row r="3" spans="1:24" s="23" customFormat="1" ht="13.5">
      <c r="A3" s="26" t="s">
        <v>136</v>
      </c>
      <c r="B3" s="26" t="s">
        <v>104</v>
      </c>
      <c r="C3" s="26" t="s">
        <v>49</v>
      </c>
      <c r="D3" s="26" t="s">
        <v>136</v>
      </c>
      <c r="E3" s="26" t="s">
        <v>140</v>
      </c>
      <c r="F3" s="26" t="s">
        <v>138</v>
      </c>
      <c r="G3" s="26" t="s">
        <v>141</v>
      </c>
      <c r="H3" s="24" t="s">
        <v>105</v>
      </c>
      <c r="I3" s="24"/>
      <c r="J3" s="24"/>
      <c r="K3" s="26" t="s">
        <v>106</v>
      </c>
      <c r="L3" s="26" t="s">
        <v>50</v>
      </c>
      <c r="M3" s="26" t="s">
        <v>44</v>
      </c>
      <c r="N3" s="26" t="s">
        <v>107</v>
      </c>
      <c r="O3" s="26" t="s">
        <v>45</v>
      </c>
      <c r="P3" s="26" t="s">
        <v>108</v>
      </c>
      <c r="Q3" s="26" t="s">
        <v>109</v>
      </c>
      <c r="R3" s="26" t="s">
        <v>110</v>
      </c>
      <c r="S3" s="26" t="s">
        <v>46</v>
      </c>
      <c r="T3" s="166" t="s">
        <v>47</v>
      </c>
      <c r="V3" s="331" t="s">
        <v>110</v>
      </c>
      <c r="W3" s="331" t="s">
        <v>111</v>
      </c>
      <c r="X3" s="166" t="s">
        <v>47</v>
      </c>
    </row>
    <row r="4" spans="1:24" s="23" customFormat="1" ht="17.100000000000001" customHeight="1">
      <c r="A4" s="49"/>
      <c r="B4" s="37"/>
      <c r="C4" s="37"/>
      <c r="D4" s="69"/>
      <c r="E4" s="203"/>
      <c r="F4" s="203"/>
      <c r="G4" s="203"/>
      <c r="H4" s="37"/>
      <c r="I4" s="69"/>
      <c r="J4" s="69"/>
      <c r="K4" s="37"/>
      <c r="L4" s="69"/>
      <c r="M4" s="37"/>
      <c r="N4" s="37"/>
      <c r="O4" s="37"/>
      <c r="P4" s="37"/>
      <c r="Q4" s="37"/>
      <c r="R4" s="37"/>
      <c r="S4" s="37"/>
      <c r="T4" s="37"/>
      <c r="V4" s="37"/>
      <c r="W4" s="37"/>
      <c r="X4" s="37"/>
    </row>
    <row r="5" spans="1:24" s="23" customFormat="1" ht="17.100000000000001" customHeight="1">
      <c r="A5" s="49"/>
      <c r="B5" s="37"/>
      <c r="C5" s="37"/>
      <c r="D5" s="69"/>
      <c r="E5" s="203"/>
      <c r="F5" s="203"/>
      <c r="G5" s="203"/>
      <c r="H5" s="37"/>
      <c r="I5" s="69"/>
      <c r="J5" s="69"/>
      <c r="K5" s="37"/>
      <c r="L5" s="69"/>
      <c r="M5" s="37"/>
      <c r="N5" s="37"/>
      <c r="O5" s="37"/>
      <c r="P5" s="37"/>
      <c r="Q5" s="37"/>
      <c r="R5" s="37"/>
      <c r="S5" s="37"/>
      <c r="T5" s="38"/>
      <c r="V5" s="37"/>
      <c r="W5" s="37"/>
      <c r="X5" s="38"/>
    </row>
    <row r="6" spans="1:24" s="23" customFormat="1" ht="17.100000000000001" customHeight="1">
      <c r="A6" s="49"/>
      <c r="B6" s="37"/>
      <c r="C6" s="37"/>
      <c r="D6" s="69"/>
      <c r="E6" s="203"/>
      <c r="F6" s="203"/>
      <c r="G6" s="203"/>
      <c r="H6" s="37"/>
      <c r="I6" s="69"/>
      <c r="J6" s="69"/>
      <c r="K6" s="37"/>
      <c r="L6" s="69"/>
      <c r="M6" s="37"/>
      <c r="N6" s="37"/>
      <c r="O6" s="37"/>
      <c r="P6" s="37"/>
      <c r="Q6" s="37"/>
      <c r="R6" s="37"/>
      <c r="S6" s="37"/>
      <c r="T6" s="38"/>
      <c r="V6" s="37"/>
      <c r="W6" s="37"/>
      <c r="X6" s="38"/>
    </row>
    <row r="7" spans="1:24" s="23" customFormat="1" ht="17.100000000000001" customHeight="1">
      <c r="A7" s="49"/>
      <c r="B7" s="37"/>
      <c r="C7" s="37"/>
      <c r="D7" s="69"/>
      <c r="E7" s="203"/>
      <c r="F7" s="203"/>
      <c r="G7" s="203"/>
      <c r="H7" s="37"/>
      <c r="I7" s="69"/>
      <c r="J7" s="69"/>
      <c r="K7" s="37"/>
      <c r="L7" s="69"/>
      <c r="M7" s="37"/>
      <c r="N7" s="37"/>
      <c r="O7" s="37"/>
      <c r="P7" s="37"/>
      <c r="Q7" s="37"/>
      <c r="R7" s="37"/>
      <c r="S7" s="37"/>
      <c r="T7" s="38"/>
      <c r="V7" s="37"/>
      <c r="W7" s="37"/>
      <c r="X7" s="38"/>
    </row>
    <row r="8" spans="1:24" s="23" customFormat="1" ht="17.100000000000001" customHeight="1">
      <c r="A8" s="49"/>
      <c r="B8" s="37"/>
      <c r="C8" s="37"/>
      <c r="D8" s="69"/>
      <c r="E8" s="203"/>
      <c r="F8" s="203"/>
      <c r="G8" s="203"/>
      <c r="H8" s="37"/>
      <c r="I8" s="69"/>
      <c r="J8" s="69"/>
      <c r="K8" s="37"/>
      <c r="L8" s="69"/>
      <c r="M8" s="37"/>
      <c r="N8" s="37"/>
      <c r="O8" s="37"/>
      <c r="P8" s="37"/>
      <c r="Q8" s="37"/>
      <c r="R8" s="37"/>
      <c r="S8" s="37"/>
      <c r="T8" s="38"/>
      <c r="V8" s="37"/>
      <c r="W8" s="37"/>
      <c r="X8" s="38"/>
    </row>
    <row r="9" spans="1:24" s="23" customFormat="1" ht="17.100000000000001" customHeight="1">
      <c r="A9" s="49"/>
      <c r="B9" s="37"/>
      <c r="C9" s="37"/>
      <c r="D9" s="69"/>
      <c r="E9" s="203"/>
      <c r="F9" s="203"/>
      <c r="G9" s="203"/>
      <c r="H9" s="37"/>
      <c r="I9" s="69"/>
      <c r="J9" s="69"/>
      <c r="K9" s="37"/>
      <c r="L9" s="69"/>
      <c r="M9" s="37"/>
      <c r="N9" s="37"/>
      <c r="O9" s="37"/>
      <c r="P9" s="37"/>
      <c r="Q9" s="37"/>
      <c r="R9" s="37"/>
      <c r="S9" s="37"/>
      <c r="T9" s="38"/>
      <c r="V9" s="37"/>
      <c r="W9" s="37"/>
      <c r="X9" s="38"/>
    </row>
    <row r="10" spans="1:24" s="23" customFormat="1" ht="17.100000000000001" customHeight="1">
      <c r="A10" s="49"/>
      <c r="B10" s="37"/>
      <c r="C10" s="37"/>
      <c r="D10" s="69"/>
      <c r="E10" s="203"/>
      <c r="F10" s="203"/>
      <c r="G10" s="203"/>
      <c r="H10" s="37"/>
      <c r="I10" s="69"/>
      <c r="J10" s="69"/>
      <c r="K10" s="37"/>
      <c r="L10" s="69"/>
      <c r="M10" s="37"/>
      <c r="N10" s="37"/>
      <c r="O10" s="37"/>
      <c r="P10" s="37"/>
      <c r="Q10" s="37"/>
      <c r="R10" s="37"/>
      <c r="S10" s="37"/>
      <c r="T10" s="38"/>
      <c r="V10" s="37"/>
      <c r="W10" s="37"/>
      <c r="X10" s="38"/>
    </row>
    <row r="11" spans="1:24" s="23" customFormat="1" ht="17.100000000000001" customHeight="1">
      <c r="A11" s="49"/>
      <c r="B11" s="37"/>
      <c r="C11" s="37"/>
      <c r="D11" s="69"/>
      <c r="E11" s="203"/>
      <c r="F11" s="203"/>
      <c r="G11" s="203"/>
      <c r="H11" s="37"/>
      <c r="I11" s="69"/>
      <c r="J11" s="69"/>
      <c r="K11" s="37"/>
      <c r="L11" s="69"/>
      <c r="M11" s="37"/>
      <c r="N11" s="37"/>
      <c r="O11" s="37"/>
      <c r="P11" s="37"/>
      <c r="Q11" s="37"/>
      <c r="R11" s="37"/>
      <c r="S11" s="37"/>
      <c r="T11" s="38"/>
      <c r="V11" s="37"/>
      <c r="W11" s="37"/>
      <c r="X11" s="38"/>
    </row>
    <row r="12" spans="1:24" s="23" customFormat="1" ht="17.100000000000001" customHeight="1">
      <c r="A12" s="49"/>
      <c r="B12" s="37"/>
      <c r="C12" s="37"/>
      <c r="D12" s="69"/>
      <c r="E12" s="203"/>
      <c r="F12" s="203"/>
      <c r="G12" s="203"/>
      <c r="H12" s="37"/>
      <c r="I12" s="69"/>
      <c r="J12" s="69"/>
      <c r="K12" s="37"/>
      <c r="L12" s="69"/>
      <c r="M12" s="37"/>
      <c r="N12" s="37"/>
      <c r="O12" s="37"/>
      <c r="P12" s="37"/>
      <c r="Q12" s="37"/>
      <c r="R12" s="37"/>
      <c r="S12" s="37"/>
      <c r="T12" s="38"/>
      <c r="V12" s="37"/>
      <c r="W12" s="37"/>
      <c r="X12" s="38"/>
    </row>
    <row r="13" spans="1:24" s="23" customFormat="1" ht="17.100000000000001" customHeight="1">
      <c r="A13" s="49"/>
      <c r="B13" s="37"/>
      <c r="C13" s="37"/>
      <c r="D13" s="69"/>
      <c r="E13" s="203"/>
      <c r="F13" s="203"/>
      <c r="G13" s="203"/>
      <c r="H13" s="37"/>
      <c r="I13" s="69"/>
      <c r="J13" s="69"/>
      <c r="K13" s="37"/>
      <c r="L13" s="69"/>
      <c r="M13" s="37"/>
      <c r="N13" s="37"/>
      <c r="O13" s="37"/>
      <c r="P13" s="37"/>
      <c r="Q13" s="37"/>
      <c r="R13" s="37"/>
      <c r="S13" s="37"/>
      <c r="T13" s="38"/>
      <c r="V13" s="37"/>
      <c r="W13" s="37"/>
      <c r="X13" s="38"/>
    </row>
    <row r="14" spans="1:24" s="23" customFormat="1" ht="17.100000000000001" customHeight="1">
      <c r="A14" s="49"/>
      <c r="B14" s="37"/>
      <c r="C14" s="37"/>
      <c r="D14" s="69"/>
      <c r="E14" s="203"/>
      <c r="F14" s="203"/>
      <c r="G14" s="203"/>
      <c r="H14" s="37"/>
      <c r="I14" s="69"/>
      <c r="J14" s="69"/>
      <c r="K14" s="37"/>
      <c r="L14" s="69"/>
      <c r="M14" s="37"/>
      <c r="N14" s="37"/>
      <c r="O14" s="37"/>
      <c r="P14" s="37"/>
      <c r="Q14" s="37"/>
      <c r="R14" s="37"/>
      <c r="S14" s="37"/>
      <c r="T14" s="38"/>
      <c r="V14" s="37"/>
      <c r="W14" s="37"/>
      <c r="X14" s="38"/>
    </row>
    <row r="15" spans="1:24" s="23" customFormat="1" ht="17.100000000000001" customHeight="1">
      <c r="A15" s="49"/>
      <c r="B15" s="37"/>
      <c r="C15" s="37"/>
      <c r="D15" s="69"/>
      <c r="E15" s="203"/>
      <c r="F15" s="203"/>
      <c r="G15" s="203"/>
      <c r="H15" s="37"/>
      <c r="I15" s="69"/>
      <c r="J15" s="69"/>
      <c r="K15" s="37"/>
      <c r="L15" s="69"/>
      <c r="M15" s="37"/>
      <c r="N15" s="37"/>
      <c r="O15" s="37"/>
      <c r="P15" s="37"/>
      <c r="Q15" s="38"/>
      <c r="R15" s="38"/>
      <c r="S15" s="38"/>
      <c r="T15" s="38"/>
      <c r="V15" s="38"/>
      <c r="W15" s="38"/>
      <c r="X15" s="38"/>
    </row>
    <row r="16" spans="1:24" s="23" customFormat="1" ht="17.100000000000001" customHeight="1">
      <c r="A16" s="49"/>
      <c r="B16" s="37"/>
      <c r="C16" s="37"/>
      <c r="D16" s="69"/>
      <c r="E16" s="203"/>
      <c r="F16" s="203"/>
      <c r="G16" s="203"/>
      <c r="H16" s="37"/>
      <c r="I16" s="69"/>
      <c r="J16" s="69"/>
      <c r="K16" s="37"/>
      <c r="L16" s="69"/>
      <c r="M16" s="37"/>
      <c r="N16" s="37"/>
      <c r="O16" s="37"/>
      <c r="P16" s="37"/>
      <c r="Q16" s="38"/>
      <c r="R16" s="38"/>
      <c r="S16" s="38"/>
      <c r="T16" s="38"/>
      <c r="V16" s="38"/>
      <c r="W16" s="38"/>
      <c r="X16" s="38"/>
    </row>
    <row r="17" spans="1:35" s="23" customFormat="1" ht="17.100000000000001" customHeight="1">
      <c r="A17" s="49"/>
      <c r="B17" s="37"/>
      <c r="C17" s="37"/>
      <c r="D17" s="69"/>
      <c r="E17" s="203"/>
      <c r="F17" s="203"/>
      <c r="G17" s="203"/>
      <c r="H17" s="37"/>
      <c r="I17" s="69"/>
      <c r="J17" s="69"/>
      <c r="K17" s="37"/>
      <c r="L17" s="69"/>
      <c r="M17" s="37"/>
      <c r="N17" s="37"/>
      <c r="O17" s="37"/>
      <c r="P17" s="37"/>
      <c r="Q17" s="38"/>
      <c r="R17" s="38"/>
      <c r="S17" s="38"/>
      <c r="T17" s="38"/>
      <c r="V17" s="38"/>
      <c r="W17" s="38"/>
      <c r="X17" s="38"/>
    </row>
    <row r="18" spans="1:35" s="23" customFormat="1" ht="17.100000000000001" customHeight="1">
      <c r="A18" s="49"/>
      <c r="B18" s="37"/>
      <c r="C18" s="37"/>
      <c r="D18" s="69"/>
      <c r="E18" s="203"/>
      <c r="F18" s="203"/>
      <c r="G18" s="203"/>
      <c r="H18" s="37"/>
      <c r="I18" s="69"/>
      <c r="J18" s="69"/>
      <c r="K18" s="37"/>
      <c r="L18" s="69"/>
      <c r="M18" s="37"/>
      <c r="N18" s="37"/>
      <c r="O18" s="37"/>
      <c r="P18" s="37"/>
      <c r="Q18" s="38"/>
      <c r="R18" s="38"/>
      <c r="S18" s="38"/>
      <c r="T18" s="38"/>
      <c r="V18" s="38"/>
      <c r="W18" s="38"/>
      <c r="X18" s="38"/>
    </row>
    <row r="19" spans="1:35" s="23" customFormat="1" ht="17.100000000000001" customHeight="1">
      <c r="A19" s="49"/>
      <c r="B19" s="37"/>
      <c r="C19" s="37"/>
      <c r="D19" s="69"/>
      <c r="E19" s="203"/>
      <c r="F19" s="203"/>
      <c r="G19" s="203"/>
      <c r="H19" s="37"/>
      <c r="I19" s="69"/>
      <c r="J19" s="69"/>
      <c r="K19" s="37"/>
      <c r="L19" s="69"/>
      <c r="M19" s="37"/>
      <c r="N19" s="37"/>
      <c r="O19" s="37"/>
      <c r="P19" s="37"/>
      <c r="Q19" s="38"/>
      <c r="R19" s="38"/>
      <c r="S19" s="38"/>
      <c r="T19" s="38"/>
      <c r="V19" s="38"/>
      <c r="W19" s="38"/>
      <c r="X19" s="38"/>
    </row>
    <row r="20" spans="1:35" s="23" customFormat="1" ht="17.100000000000001" customHeight="1">
      <c r="A20" s="49"/>
      <c r="B20" s="37"/>
      <c r="C20" s="37"/>
      <c r="D20" s="69"/>
      <c r="E20" s="203"/>
      <c r="F20" s="203"/>
      <c r="G20" s="203"/>
      <c r="H20" s="37"/>
      <c r="I20" s="69"/>
      <c r="J20" s="69"/>
      <c r="K20" s="37"/>
      <c r="L20" s="69"/>
      <c r="M20" s="37"/>
      <c r="N20" s="37"/>
      <c r="O20" s="37"/>
      <c r="P20" s="37"/>
      <c r="Q20" s="38"/>
      <c r="R20" s="38"/>
      <c r="S20" s="38"/>
      <c r="T20" s="38"/>
      <c r="V20" s="38"/>
      <c r="W20" s="38"/>
      <c r="X20" s="38"/>
    </row>
    <row r="21" spans="1:35" s="23" customFormat="1" ht="17.100000000000001" customHeight="1">
      <c r="A21" s="49"/>
      <c r="B21" s="37"/>
      <c r="C21" s="37"/>
      <c r="D21" s="69"/>
      <c r="E21" s="203"/>
      <c r="F21" s="203"/>
      <c r="G21" s="203"/>
      <c r="H21" s="37"/>
      <c r="I21" s="69"/>
      <c r="J21" s="69"/>
      <c r="K21" s="37"/>
      <c r="L21" s="69"/>
      <c r="M21" s="37"/>
      <c r="N21" s="37"/>
      <c r="O21" s="37"/>
      <c r="P21" s="37"/>
      <c r="Q21" s="38"/>
      <c r="R21" s="38"/>
      <c r="S21" s="38"/>
      <c r="T21" s="38"/>
      <c r="V21" s="38"/>
      <c r="W21" s="38"/>
      <c r="X21" s="38"/>
    </row>
    <row r="22" spans="1:35" s="23" customFormat="1" ht="17.100000000000001" customHeight="1">
      <c r="A22" s="50"/>
      <c r="B22" s="25"/>
      <c r="C22" s="25"/>
      <c r="D22" s="69"/>
      <c r="E22" s="203"/>
      <c r="F22" s="203"/>
      <c r="G22" s="203"/>
      <c r="H22" s="25"/>
      <c r="I22" s="69"/>
      <c r="J22" s="69"/>
      <c r="K22" s="25"/>
      <c r="L22" s="69"/>
      <c r="M22" s="25"/>
      <c r="N22" s="25"/>
      <c r="O22" s="25"/>
      <c r="P22" s="25"/>
      <c r="Q22" s="38"/>
      <c r="R22" s="38"/>
      <c r="S22" s="38"/>
      <c r="T22" s="38"/>
      <c r="V22" s="38"/>
      <c r="W22" s="38"/>
      <c r="X22" s="38"/>
    </row>
    <row r="23" spans="1:35" s="23" customFormat="1" ht="17.100000000000001" customHeight="1">
      <c r="A23" s="61"/>
      <c r="B23" s="62"/>
      <c r="C23" s="62"/>
      <c r="D23" s="69"/>
      <c r="E23" s="203"/>
      <c r="F23" s="203"/>
      <c r="G23" s="203"/>
      <c r="H23" s="62"/>
      <c r="I23" s="69"/>
      <c r="J23" s="69"/>
      <c r="K23" s="62"/>
      <c r="L23" s="69"/>
      <c r="M23" s="62"/>
      <c r="N23" s="62"/>
      <c r="O23" s="62"/>
      <c r="P23" s="62"/>
      <c r="Q23" s="63"/>
      <c r="R23" s="63"/>
      <c r="S23" s="63"/>
      <c r="T23" s="63"/>
      <c r="V23" s="63"/>
      <c r="W23" s="63"/>
      <c r="X23" s="63"/>
    </row>
    <row r="24" spans="1:35" s="23" customFormat="1" ht="17.100000000000001" customHeight="1">
      <c r="A24" s="61"/>
      <c r="B24" s="62"/>
      <c r="C24" s="62"/>
      <c r="D24" s="69"/>
      <c r="E24" s="203"/>
      <c r="F24" s="203"/>
      <c r="G24" s="203"/>
      <c r="H24" s="62"/>
      <c r="I24" s="69"/>
      <c r="J24" s="69"/>
      <c r="K24" s="62"/>
      <c r="L24" s="69"/>
      <c r="M24" s="62"/>
      <c r="N24" s="62"/>
      <c r="O24" s="62"/>
      <c r="P24" s="62"/>
      <c r="Q24" s="63"/>
      <c r="R24" s="63"/>
      <c r="S24" s="63"/>
      <c r="T24" s="63"/>
      <c r="V24" s="63"/>
      <c r="W24" s="63"/>
      <c r="X24" s="63"/>
    </row>
    <row r="25" spans="1:35" s="23" customFormat="1" ht="17.100000000000001" customHeight="1"/>
    <row r="26" spans="1:35" s="23" customFormat="1" ht="17.100000000000001" customHeight="1">
      <c r="A26" s="29" t="s">
        <v>66</v>
      </c>
    </row>
    <row r="27" spans="1:35" s="31" customFormat="1" ht="18" customHeight="1">
      <c r="A27" s="146" t="s">
        <v>112</v>
      </c>
      <c r="B27" s="146" t="s">
        <v>113</v>
      </c>
      <c r="C27" s="146" t="s">
        <v>49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50" spans="1:38" s="23" customFormat="1" ht="17.100000000000001" customHeight="1">
      <c r="A50" s="29" t="s">
        <v>133</v>
      </c>
    </row>
    <row r="51" spans="1:38" s="31" customFormat="1" ht="18" customHeight="1">
      <c r="A51" s="146" t="s">
        <v>71</v>
      </c>
      <c r="B51" s="146" t="s">
        <v>72</v>
      </c>
      <c r="C51" s="146" t="s">
        <v>73</v>
      </c>
      <c r="D51" s="146" t="s">
        <v>74</v>
      </c>
      <c r="E51" s="146" t="s">
        <v>75</v>
      </c>
      <c r="F51" s="146" t="s">
        <v>76</v>
      </c>
      <c r="G51" s="146" t="s">
        <v>77</v>
      </c>
      <c r="H51" s="146" t="s">
        <v>78</v>
      </c>
      <c r="I51" s="146" t="s">
        <v>79</v>
      </c>
      <c r="J51" s="146" t="s">
        <v>80</v>
      </c>
      <c r="K51" s="146" t="s">
        <v>81</v>
      </c>
      <c r="L51" s="146" t="s">
        <v>82</v>
      </c>
      <c r="M51" s="146" t="s">
        <v>83</v>
      </c>
      <c r="N51" s="146" t="s">
        <v>84</v>
      </c>
      <c r="O51" s="146" t="s">
        <v>85</v>
      </c>
      <c r="P51" s="146" t="s">
        <v>86</v>
      </c>
      <c r="Q51" s="146" t="s">
        <v>87</v>
      </c>
      <c r="R51" s="146" t="s">
        <v>88</v>
      </c>
      <c r="S51" s="146" t="s">
        <v>89</v>
      </c>
      <c r="T51" s="146" t="s">
        <v>90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56" customWidth="1"/>
    <col min="3" max="4" width="9.77734375" style="56" customWidth="1"/>
    <col min="5" max="5" width="9.77734375" style="58" customWidth="1"/>
    <col min="6" max="9" width="9.77734375" style="56" customWidth="1"/>
    <col min="10" max="11" width="2.77734375" style="56" customWidth="1"/>
    <col min="12" max="16384" width="10.77734375" style="56"/>
  </cols>
  <sheetData>
    <row r="1" spans="1:11" s="2" customFormat="1" ht="33" customHeight="1">
      <c r="A1" s="411" t="s">
        <v>34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</row>
    <row r="2" spans="1:11" s="2" customFormat="1" ht="33" customHeight="1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3" customFormat="1" ht="15" customHeight="1">
      <c r="E5" s="54"/>
    </row>
    <row r="6" spans="1:11" ht="15" customHeight="1">
      <c r="C6" s="72" t="str">
        <f>"○ 품명 : "&amp;기본정보!C$5</f>
        <v xml:space="preserve">○ 품명 : </v>
      </c>
      <c r="E6" s="56"/>
      <c r="F6" s="58"/>
    </row>
    <row r="7" spans="1:11" ht="15" customHeight="1">
      <c r="A7" s="70"/>
      <c r="C7" s="72" t="str">
        <f>"○ 제작회사 및 형식 : "&amp;기본정보!C$6&amp;" / "&amp;기본정보!C$7</f>
        <v xml:space="preserve">○ 제작회사 및 형식 :  / </v>
      </c>
      <c r="E7" s="56"/>
      <c r="F7" s="58"/>
    </row>
    <row r="8" spans="1:11" ht="15" customHeight="1">
      <c r="A8" s="70"/>
      <c r="C8" s="72" t="str">
        <f>"○ 기기번호 : "&amp;기본정보!C$8</f>
        <v xml:space="preserve">○ 기기번호 : </v>
      </c>
      <c r="E8" s="56"/>
      <c r="F8" s="58"/>
    </row>
    <row r="9" spans="1:11" ht="15" customHeight="1">
      <c r="A9" s="70"/>
      <c r="E9" s="56"/>
      <c r="F9" s="58"/>
    </row>
    <row r="10" spans="1:11" ht="15" customHeight="1">
      <c r="A10" s="70"/>
      <c r="C10" s="234" t="s">
        <v>165</v>
      </c>
      <c r="E10" s="56"/>
      <c r="F10" s="58"/>
    </row>
    <row r="11" spans="1:11" ht="15" customHeight="1">
      <c r="A11" s="153" t="str">
        <f>IF(Calcu!M91=TRUE,"","삭제")</f>
        <v>삭제</v>
      </c>
      <c r="C11" s="152" t="str">
        <f>"● "&amp;Calcu!B9</f>
        <v>● 인장방향</v>
      </c>
      <c r="D11" s="150"/>
      <c r="E11" s="150"/>
      <c r="F11" s="150"/>
      <c r="G11" s="150"/>
      <c r="H11" s="150"/>
      <c r="I11" s="150"/>
      <c r="J11" s="150"/>
    </row>
    <row r="12" spans="1:11" ht="15" customHeight="1">
      <c r="A12" s="70" t="str">
        <f>A11</f>
        <v>삭제</v>
      </c>
      <c r="C12" s="226" t="s">
        <v>137</v>
      </c>
      <c r="D12" s="412" t="s">
        <v>162</v>
      </c>
      <c r="E12" s="413"/>
      <c r="F12" s="413"/>
      <c r="G12" s="414"/>
      <c r="H12" s="407" t="s">
        <v>164</v>
      </c>
      <c r="I12" s="409" t="s">
        <v>163</v>
      </c>
      <c r="J12" s="150"/>
    </row>
    <row r="13" spans="1:11" ht="15" customHeight="1">
      <c r="A13" s="70" t="str">
        <f>A12</f>
        <v>삭제</v>
      </c>
      <c r="C13" s="227" t="s">
        <v>157</v>
      </c>
      <c r="D13" s="148" t="s">
        <v>158</v>
      </c>
      <c r="E13" s="233" t="s">
        <v>159</v>
      </c>
      <c r="F13" s="233" t="s">
        <v>160</v>
      </c>
      <c r="G13" s="233" t="s">
        <v>161</v>
      </c>
      <c r="H13" s="408"/>
      <c r="I13" s="410"/>
      <c r="J13" s="150"/>
    </row>
    <row r="14" spans="1:11" ht="15" customHeight="1">
      <c r="A14" s="70" t="str">
        <f>IF(Calcu!M91=TRUE,"","삭제")</f>
        <v>삭제</v>
      </c>
      <c r="B14" s="58"/>
      <c r="C14" s="147" t="e">
        <f ca="1">Calcu!C91</f>
        <v>#VALUE!</v>
      </c>
      <c r="D14" s="148" t="e">
        <f ca="1">Calcu!D91</f>
        <v>#VALUE!</v>
      </c>
      <c r="E14" s="148" t="e">
        <f ca="1">Calcu!E91</f>
        <v>#VALUE!</v>
      </c>
      <c r="F14" s="148" t="e">
        <f ca="1">Calcu!F91</f>
        <v>#VALUE!</v>
      </c>
      <c r="G14" s="148" t="e">
        <f ca="1">Calcu!G91</f>
        <v>#VALUE!</v>
      </c>
      <c r="H14" s="148" t="str">
        <f>Calcu!I91</f>
        <v>-</v>
      </c>
      <c r="I14" s="149" t="str">
        <f>Calcu!J91</f>
        <v>-</v>
      </c>
      <c r="J14" s="150"/>
    </row>
    <row r="15" spans="1:11" ht="15" customHeight="1">
      <c r="A15" s="70" t="str">
        <f>IF(Calcu!M92=TRUE,"","삭제")</f>
        <v>삭제</v>
      </c>
      <c r="B15" s="58"/>
      <c r="C15" s="147" t="e">
        <f ca="1">Calcu!C92</f>
        <v>#VALUE!</v>
      </c>
      <c r="D15" s="148" t="e">
        <f ca="1">Calcu!D92</f>
        <v>#VALUE!</v>
      </c>
      <c r="E15" s="148" t="e">
        <f ca="1">Calcu!E92</f>
        <v>#VALUE!</v>
      </c>
      <c r="F15" s="148" t="e">
        <f ca="1">Calcu!F92</f>
        <v>#VALUE!</v>
      </c>
      <c r="G15" s="148" t="e">
        <f ca="1">Calcu!G92</f>
        <v>#VALUE!</v>
      </c>
      <c r="H15" s="148" t="str">
        <f ca="1">Calcu!I92</f>
        <v/>
      </c>
      <c r="I15" s="149" t="e">
        <f ca="1">Calcu!J92</f>
        <v>#DIV/0!</v>
      </c>
      <c r="J15" s="150"/>
    </row>
    <row r="16" spans="1:11" ht="15" customHeight="1">
      <c r="A16" s="70" t="str">
        <f>IF(Calcu!M93=TRUE,"","삭제")</f>
        <v>삭제</v>
      </c>
      <c r="B16" s="58"/>
      <c r="C16" s="147" t="e">
        <f ca="1">Calcu!C93</f>
        <v>#VALUE!</v>
      </c>
      <c r="D16" s="148" t="e">
        <f ca="1">Calcu!D93</f>
        <v>#VALUE!</v>
      </c>
      <c r="E16" s="148" t="e">
        <f ca="1">Calcu!E93</f>
        <v>#VALUE!</v>
      </c>
      <c r="F16" s="148" t="e">
        <f ca="1">Calcu!F93</f>
        <v>#VALUE!</v>
      </c>
      <c r="G16" s="148" t="e">
        <f ca="1">Calcu!G93</f>
        <v>#VALUE!</v>
      </c>
      <c r="H16" s="148" t="str">
        <f ca="1">Calcu!I93</f>
        <v/>
      </c>
      <c r="I16" s="149" t="e">
        <f ca="1">Calcu!J93</f>
        <v>#DIV/0!</v>
      </c>
      <c r="J16" s="150"/>
    </row>
    <row r="17" spans="1:10" ht="15" customHeight="1">
      <c r="A17" s="70" t="str">
        <f>IF(Calcu!M94=TRUE,"","삭제")</f>
        <v>삭제</v>
      </c>
      <c r="B17" s="58"/>
      <c r="C17" s="147" t="e">
        <f ca="1">Calcu!C94</f>
        <v>#VALUE!</v>
      </c>
      <c r="D17" s="148" t="e">
        <f ca="1">Calcu!D94</f>
        <v>#VALUE!</v>
      </c>
      <c r="E17" s="148" t="e">
        <f ca="1">Calcu!E94</f>
        <v>#VALUE!</v>
      </c>
      <c r="F17" s="148" t="e">
        <f ca="1">Calcu!F94</f>
        <v>#VALUE!</v>
      </c>
      <c r="G17" s="148" t="e">
        <f ca="1">Calcu!G94</f>
        <v>#VALUE!</v>
      </c>
      <c r="H17" s="148" t="str">
        <f ca="1">Calcu!I94</f>
        <v/>
      </c>
      <c r="I17" s="149" t="e">
        <f ca="1">Calcu!J94</f>
        <v>#DIV/0!</v>
      </c>
      <c r="J17" s="150"/>
    </row>
    <row r="18" spans="1:10" ht="15" customHeight="1">
      <c r="A18" s="70" t="str">
        <f>IF(Calcu!M95=TRUE,"","삭제")</f>
        <v>삭제</v>
      </c>
      <c r="B18" s="58"/>
      <c r="C18" s="147" t="e">
        <f ca="1">Calcu!C95</f>
        <v>#VALUE!</v>
      </c>
      <c r="D18" s="148" t="e">
        <f ca="1">Calcu!D95</f>
        <v>#VALUE!</v>
      </c>
      <c r="E18" s="148" t="e">
        <f ca="1">Calcu!E95</f>
        <v>#VALUE!</v>
      </c>
      <c r="F18" s="148" t="e">
        <f ca="1">Calcu!F95</f>
        <v>#VALUE!</v>
      </c>
      <c r="G18" s="148" t="e">
        <f ca="1">Calcu!G95</f>
        <v>#VALUE!</v>
      </c>
      <c r="H18" s="148" t="str">
        <f ca="1">Calcu!I95</f>
        <v/>
      </c>
      <c r="I18" s="149" t="e">
        <f ca="1">Calcu!J95</f>
        <v>#DIV/0!</v>
      </c>
      <c r="J18" s="150"/>
    </row>
    <row r="19" spans="1:10" ht="15" customHeight="1">
      <c r="A19" s="70" t="str">
        <f>IF(Calcu!M96=TRUE,"","삭제")</f>
        <v>삭제</v>
      </c>
      <c r="B19" s="58"/>
      <c r="C19" s="147" t="e">
        <f ca="1">Calcu!C96</f>
        <v>#VALUE!</v>
      </c>
      <c r="D19" s="148" t="e">
        <f ca="1">Calcu!D96</f>
        <v>#VALUE!</v>
      </c>
      <c r="E19" s="148" t="e">
        <f ca="1">Calcu!E96</f>
        <v>#VALUE!</v>
      </c>
      <c r="F19" s="148" t="e">
        <f ca="1">Calcu!F96</f>
        <v>#VALUE!</v>
      </c>
      <c r="G19" s="148" t="e">
        <f ca="1">Calcu!G96</f>
        <v>#VALUE!</v>
      </c>
      <c r="H19" s="148" t="str">
        <f ca="1">Calcu!I96</f>
        <v/>
      </c>
      <c r="I19" s="149" t="e">
        <f ca="1">Calcu!J96</f>
        <v>#DIV/0!</v>
      </c>
      <c r="J19" s="150"/>
    </row>
    <row r="20" spans="1:10" ht="15" customHeight="1">
      <c r="A20" s="70" t="str">
        <f>IF(Calcu!M97=TRUE,"","삭제")</f>
        <v>삭제</v>
      </c>
      <c r="B20" s="58"/>
      <c r="C20" s="147" t="e">
        <f ca="1">Calcu!C97</f>
        <v>#VALUE!</v>
      </c>
      <c r="D20" s="148" t="e">
        <f ca="1">Calcu!D97</f>
        <v>#VALUE!</v>
      </c>
      <c r="E20" s="148" t="e">
        <f ca="1">Calcu!E97</f>
        <v>#VALUE!</v>
      </c>
      <c r="F20" s="148" t="e">
        <f ca="1">Calcu!F97</f>
        <v>#VALUE!</v>
      </c>
      <c r="G20" s="148" t="e">
        <f ca="1">Calcu!G97</f>
        <v>#VALUE!</v>
      </c>
      <c r="H20" s="148" t="str">
        <f ca="1">Calcu!I97</f>
        <v/>
      </c>
      <c r="I20" s="149" t="e">
        <f ca="1">Calcu!J97</f>
        <v>#DIV/0!</v>
      </c>
      <c r="J20" s="150"/>
    </row>
    <row r="21" spans="1:10" ht="15" customHeight="1">
      <c r="A21" s="70" t="str">
        <f>IF(Calcu!M98=TRUE,"","삭제")</f>
        <v>삭제</v>
      </c>
      <c r="B21" s="58"/>
      <c r="C21" s="147" t="e">
        <f ca="1">Calcu!C98</f>
        <v>#VALUE!</v>
      </c>
      <c r="D21" s="148" t="e">
        <f ca="1">Calcu!D98</f>
        <v>#VALUE!</v>
      </c>
      <c r="E21" s="148" t="e">
        <f ca="1">Calcu!E98</f>
        <v>#VALUE!</v>
      </c>
      <c r="F21" s="148" t="e">
        <f ca="1">Calcu!F98</f>
        <v>#VALUE!</v>
      </c>
      <c r="G21" s="148" t="e">
        <f ca="1">Calcu!G98</f>
        <v>#VALUE!</v>
      </c>
      <c r="H21" s="148" t="str">
        <f ca="1">Calcu!I98</f>
        <v/>
      </c>
      <c r="I21" s="149" t="e">
        <f ca="1">Calcu!J98</f>
        <v>#DIV/0!</v>
      </c>
      <c r="J21" s="150"/>
    </row>
    <row r="22" spans="1:10" ht="15" customHeight="1">
      <c r="A22" s="70" t="str">
        <f>IF(Calcu!M99=TRUE,"","삭제")</f>
        <v>삭제</v>
      </c>
      <c r="B22" s="58"/>
      <c r="C22" s="147" t="e">
        <f ca="1">Calcu!C99</f>
        <v>#VALUE!</v>
      </c>
      <c r="D22" s="148" t="e">
        <f ca="1">Calcu!D99</f>
        <v>#VALUE!</v>
      </c>
      <c r="E22" s="148" t="e">
        <f ca="1">Calcu!E99</f>
        <v>#VALUE!</v>
      </c>
      <c r="F22" s="148" t="e">
        <f ca="1">Calcu!F99</f>
        <v>#VALUE!</v>
      </c>
      <c r="G22" s="148" t="e">
        <f ca="1">Calcu!G99</f>
        <v>#VALUE!</v>
      </c>
      <c r="H22" s="148" t="str">
        <f ca="1">Calcu!I99</f>
        <v/>
      </c>
      <c r="I22" s="149" t="e">
        <f ca="1">Calcu!J99</f>
        <v>#DIV/0!</v>
      </c>
      <c r="J22" s="150"/>
    </row>
    <row r="23" spans="1:10" ht="15" customHeight="1">
      <c r="A23" s="70" t="str">
        <f>IF(Calcu!M100=TRUE,"","삭제")</f>
        <v>삭제</v>
      </c>
      <c r="B23" s="58"/>
      <c r="C23" s="147" t="e">
        <f ca="1">Calcu!C100</f>
        <v>#VALUE!</v>
      </c>
      <c r="D23" s="148" t="e">
        <f ca="1">Calcu!D100</f>
        <v>#VALUE!</v>
      </c>
      <c r="E23" s="148" t="e">
        <f ca="1">Calcu!E100</f>
        <v>#VALUE!</v>
      </c>
      <c r="F23" s="148" t="e">
        <f ca="1">Calcu!F100</f>
        <v>#VALUE!</v>
      </c>
      <c r="G23" s="148" t="e">
        <f ca="1">Calcu!G100</f>
        <v>#VALUE!</v>
      </c>
      <c r="H23" s="148" t="str">
        <f ca="1">Calcu!I100</f>
        <v/>
      </c>
      <c r="I23" s="149" t="e">
        <f ca="1">Calcu!J100</f>
        <v>#DIV/0!</v>
      </c>
      <c r="J23" s="150"/>
    </row>
    <row r="24" spans="1:10" ht="15" customHeight="1">
      <c r="A24" s="70" t="str">
        <f>IF(Calcu!M101=TRUE,"","삭제")</f>
        <v>삭제</v>
      </c>
      <c r="B24" s="58"/>
      <c r="C24" s="147" t="e">
        <f ca="1">Calcu!C101</f>
        <v>#VALUE!</v>
      </c>
      <c r="D24" s="148" t="e">
        <f ca="1">Calcu!D101</f>
        <v>#VALUE!</v>
      </c>
      <c r="E24" s="148" t="e">
        <f ca="1">Calcu!E101</f>
        <v>#VALUE!</v>
      </c>
      <c r="F24" s="148" t="e">
        <f ca="1">Calcu!F101</f>
        <v>#VALUE!</v>
      </c>
      <c r="G24" s="148" t="e">
        <f ca="1">Calcu!G101</f>
        <v>#VALUE!</v>
      </c>
      <c r="H24" s="148" t="str">
        <f ca="1">Calcu!I101</f>
        <v/>
      </c>
      <c r="I24" s="149" t="e">
        <f ca="1">Calcu!J101</f>
        <v>#DIV/0!</v>
      </c>
      <c r="J24" s="150"/>
    </row>
    <row r="25" spans="1:10" ht="15" customHeight="1">
      <c r="A25" s="70" t="str">
        <f>IF(Calcu!M102=TRUE,"","삭제")</f>
        <v>삭제</v>
      </c>
      <c r="B25" s="58"/>
      <c r="C25" s="147" t="e">
        <f ca="1">Calcu!C102</f>
        <v>#VALUE!</v>
      </c>
      <c r="D25" s="148" t="e">
        <f ca="1">Calcu!D102</f>
        <v>#VALUE!</v>
      </c>
      <c r="E25" s="148" t="e">
        <f ca="1">Calcu!E102</f>
        <v>#VALUE!</v>
      </c>
      <c r="F25" s="148" t="e">
        <f ca="1">Calcu!F102</f>
        <v>#VALUE!</v>
      </c>
      <c r="G25" s="148" t="e">
        <f ca="1">Calcu!G102</f>
        <v>#VALUE!</v>
      </c>
      <c r="H25" s="148" t="str">
        <f ca="1">Calcu!I102</f>
        <v/>
      </c>
      <c r="I25" s="149" t="e">
        <f ca="1">Calcu!J102</f>
        <v>#DIV/0!</v>
      </c>
      <c r="J25" s="150"/>
    </row>
    <row r="26" spans="1:10" ht="15" customHeight="1">
      <c r="A26" s="70" t="str">
        <f>IF(Calcu!M103=TRUE,"","삭제")</f>
        <v>삭제</v>
      </c>
      <c r="B26" s="58"/>
      <c r="C26" s="147" t="e">
        <f ca="1">Calcu!C103</f>
        <v>#VALUE!</v>
      </c>
      <c r="D26" s="148" t="e">
        <f ca="1">Calcu!D103</f>
        <v>#VALUE!</v>
      </c>
      <c r="E26" s="148" t="e">
        <f ca="1">Calcu!E103</f>
        <v>#VALUE!</v>
      </c>
      <c r="F26" s="148" t="e">
        <f ca="1">Calcu!F103</f>
        <v>#VALUE!</v>
      </c>
      <c r="G26" s="148" t="e">
        <f ca="1">Calcu!G103</f>
        <v>#VALUE!</v>
      </c>
      <c r="H26" s="148" t="str">
        <f ca="1">Calcu!I103</f>
        <v/>
      </c>
      <c r="I26" s="149" t="e">
        <f ca="1">Calcu!J103</f>
        <v>#DIV/0!</v>
      </c>
      <c r="J26" s="150"/>
    </row>
    <row r="27" spans="1:10" ht="15" customHeight="1">
      <c r="A27" s="70" t="str">
        <f>IF(Calcu!M104=TRUE,"","삭제")</f>
        <v>삭제</v>
      </c>
      <c r="B27" s="58"/>
      <c r="C27" s="147" t="e">
        <f ca="1">Calcu!C104</f>
        <v>#VALUE!</v>
      </c>
      <c r="D27" s="148" t="e">
        <f ca="1">Calcu!D104</f>
        <v>#VALUE!</v>
      </c>
      <c r="E27" s="148" t="e">
        <f ca="1">Calcu!E104</f>
        <v>#VALUE!</v>
      </c>
      <c r="F27" s="148" t="e">
        <f ca="1">Calcu!F104</f>
        <v>#VALUE!</v>
      </c>
      <c r="G27" s="148" t="e">
        <f ca="1">Calcu!G104</f>
        <v>#VALUE!</v>
      </c>
      <c r="H27" s="148" t="str">
        <f ca="1">Calcu!I104</f>
        <v/>
      </c>
      <c r="I27" s="149" t="e">
        <f ca="1">Calcu!J104</f>
        <v>#DIV/0!</v>
      </c>
      <c r="J27" s="150"/>
    </row>
    <row r="28" spans="1:10" ht="15" customHeight="1">
      <c r="A28" s="70" t="str">
        <f>IF(Calcu!M105=TRUE,"","삭제")</f>
        <v>삭제</v>
      </c>
      <c r="B28" s="58"/>
      <c r="C28" s="147" t="e">
        <f ca="1">Calcu!C105</f>
        <v>#VALUE!</v>
      </c>
      <c r="D28" s="148" t="e">
        <f ca="1">Calcu!D105</f>
        <v>#VALUE!</v>
      </c>
      <c r="E28" s="148" t="e">
        <f ca="1">Calcu!E105</f>
        <v>#VALUE!</v>
      </c>
      <c r="F28" s="148" t="e">
        <f ca="1">Calcu!F105</f>
        <v>#VALUE!</v>
      </c>
      <c r="G28" s="148" t="e">
        <f ca="1">Calcu!G105</f>
        <v>#VALUE!</v>
      </c>
      <c r="H28" s="148" t="str">
        <f ca="1">Calcu!I105</f>
        <v/>
      </c>
      <c r="I28" s="149" t="e">
        <f ca="1">Calcu!J105</f>
        <v>#DIV/0!</v>
      </c>
      <c r="J28" s="150"/>
    </row>
    <row r="29" spans="1:10" ht="15" customHeight="1">
      <c r="A29" s="70" t="str">
        <f>IF(Calcu!M106=TRUE,"","삭제")</f>
        <v>삭제</v>
      </c>
      <c r="B29" s="58"/>
      <c r="C29" s="147" t="e">
        <f ca="1">Calcu!C106</f>
        <v>#VALUE!</v>
      </c>
      <c r="D29" s="148" t="e">
        <f ca="1">Calcu!D106</f>
        <v>#VALUE!</v>
      </c>
      <c r="E29" s="148" t="e">
        <f ca="1">Calcu!E106</f>
        <v>#VALUE!</v>
      </c>
      <c r="F29" s="148" t="e">
        <f ca="1">Calcu!F106</f>
        <v>#VALUE!</v>
      </c>
      <c r="G29" s="148" t="e">
        <f ca="1">Calcu!G106</f>
        <v>#VALUE!</v>
      </c>
      <c r="H29" s="148" t="str">
        <f ca="1">Calcu!I106</f>
        <v/>
      </c>
      <c r="I29" s="149" t="e">
        <f ca="1">Calcu!J106</f>
        <v>#DIV/0!</v>
      </c>
      <c r="J29" s="150"/>
    </row>
    <row r="30" spans="1:10" ht="15" customHeight="1">
      <c r="A30" s="70" t="str">
        <f>IF(Calcu!M107=TRUE,"","삭제")</f>
        <v>삭제</v>
      </c>
      <c r="B30" s="58"/>
      <c r="C30" s="147" t="e">
        <f ca="1">Calcu!C107</f>
        <v>#VALUE!</v>
      </c>
      <c r="D30" s="148" t="e">
        <f ca="1">Calcu!D107</f>
        <v>#VALUE!</v>
      </c>
      <c r="E30" s="148" t="e">
        <f ca="1">Calcu!E107</f>
        <v>#VALUE!</v>
      </c>
      <c r="F30" s="148" t="e">
        <f ca="1">Calcu!F107</f>
        <v>#VALUE!</v>
      </c>
      <c r="G30" s="148" t="e">
        <f ca="1">Calcu!G107</f>
        <v>#VALUE!</v>
      </c>
      <c r="H30" s="148" t="str">
        <f ca="1">Calcu!I107</f>
        <v/>
      </c>
      <c r="I30" s="149" t="e">
        <f ca="1">Calcu!J107</f>
        <v>#DIV/0!</v>
      </c>
      <c r="J30" s="150"/>
    </row>
    <row r="31" spans="1:10" ht="15" customHeight="1">
      <c r="A31" s="70" t="str">
        <f>IF(Calcu!M108=TRUE,"","삭제")</f>
        <v>삭제</v>
      </c>
      <c r="B31" s="58"/>
      <c r="C31" s="147" t="e">
        <f ca="1">Calcu!C108</f>
        <v>#VALUE!</v>
      </c>
      <c r="D31" s="148" t="e">
        <f ca="1">Calcu!D108</f>
        <v>#VALUE!</v>
      </c>
      <c r="E31" s="148" t="e">
        <f ca="1">Calcu!E108</f>
        <v>#VALUE!</v>
      </c>
      <c r="F31" s="148" t="e">
        <f ca="1">Calcu!F108</f>
        <v>#VALUE!</v>
      </c>
      <c r="G31" s="148" t="e">
        <f ca="1">Calcu!G108</f>
        <v>#VALUE!</v>
      </c>
      <c r="H31" s="148" t="str">
        <f ca="1">Calcu!I108</f>
        <v/>
      </c>
      <c r="I31" s="149" t="e">
        <f ca="1">Calcu!J108</f>
        <v>#DIV/0!</v>
      </c>
      <c r="J31" s="150"/>
    </row>
    <row r="32" spans="1:10" ht="15" customHeight="1">
      <c r="A32" s="71" t="str">
        <f>A11</f>
        <v>삭제</v>
      </c>
      <c r="C32" s="107"/>
      <c r="D32" s="108"/>
      <c r="E32" s="107"/>
      <c r="F32" s="107"/>
      <c r="G32" s="107"/>
      <c r="H32" s="107"/>
      <c r="I32" s="107"/>
      <c r="J32" s="150"/>
    </row>
    <row r="33" spans="1:10" ht="15" customHeight="1">
      <c r="A33" s="154" t="str">
        <f>IF(Calcu!M109=TRUE,"","삭제")</f>
        <v>삭제</v>
      </c>
      <c r="C33" s="152" t="str">
        <f>"● "&amp;Calcu!B27</f>
        <v>● 압축방향</v>
      </c>
      <c r="E33" s="56"/>
      <c r="F33" s="58"/>
    </row>
    <row r="34" spans="1:10" ht="15" customHeight="1">
      <c r="A34" s="71" t="str">
        <f>A33</f>
        <v>삭제</v>
      </c>
      <c r="C34" s="226" t="s">
        <v>137</v>
      </c>
      <c r="D34" s="412" t="s">
        <v>162</v>
      </c>
      <c r="E34" s="413"/>
      <c r="F34" s="413"/>
      <c r="G34" s="414"/>
      <c r="H34" s="407" t="s">
        <v>164</v>
      </c>
      <c r="I34" s="409" t="s">
        <v>163</v>
      </c>
      <c r="J34" s="150"/>
    </row>
    <row r="35" spans="1:10" ht="15" customHeight="1">
      <c r="A35" s="71" t="str">
        <f>A34</f>
        <v>삭제</v>
      </c>
      <c r="C35" s="227" t="s">
        <v>157</v>
      </c>
      <c r="D35" s="148" t="s">
        <v>158</v>
      </c>
      <c r="E35" s="233" t="s">
        <v>159</v>
      </c>
      <c r="F35" s="233" t="s">
        <v>160</v>
      </c>
      <c r="G35" s="233" t="s">
        <v>161</v>
      </c>
      <c r="H35" s="408"/>
      <c r="I35" s="410"/>
      <c r="J35" s="150"/>
    </row>
    <row r="36" spans="1:10" ht="15" customHeight="1">
      <c r="A36" s="70" t="str">
        <f>IF(Calcu!M109=TRUE,"","삭제")</f>
        <v>삭제</v>
      </c>
      <c r="B36" s="58"/>
      <c r="C36" s="147" t="e">
        <f ca="1">Calcu!C109</f>
        <v>#VALUE!</v>
      </c>
      <c r="D36" s="148" t="e">
        <f ca="1">Calcu!D109</f>
        <v>#VALUE!</v>
      </c>
      <c r="E36" s="148" t="e">
        <f ca="1">Calcu!E109</f>
        <v>#VALUE!</v>
      </c>
      <c r="F36" s="148" t="e">
        <f ca="1">Calcu!F109</f>
        <v>#VALUE!</v>
      </c>
      <c r="G36" s="148" t="e">
        <f ca="1">Calcu!G109</f>
        <v>#VALUE!</v>
      </c>
      <c r="H36" s="148" t="str">
        <f>Calcu!I109</f>
        <v>-</v>
      </c>
      <c r="I36" s="149" t="str">
        <f>Calcu!J109</f>
        <v>-</v>
      </c>
      <c r="J36" s="150"/>
    </row>
    <row r="37" spans="1:10" ht="15" customHeight="1">
      <c r="A37" s="70" t="str">
        <f>IF(Calcu!M110=TRUE,"","삭제")</f>
        <v>삭제</v>
      </c>
      <c r="B37" s="58"/>
      <c r="C37" s="147" t="e">
        <f ca="1">Calcu!C110</f>
        <v>#VALUE!</v>
      </c>
      <c r="D37" s="148" t="e">
        <f ca="1">Calcu!D110</f>
        <v>#VALUE!</v>
      </c>
      <c r="E37" s="148" t="e">
        <f ca="1">Calcu!E110</f>
        <v>#VALUE!</v>
      </c>
      <c r="F37" s="148" t="e">
        <f ca="1">Calcu!F110</f>
        <v>#VALUE!</v>
      </c>
      <c r="G37" s="148" t="e">
        <f ca="1">Calcu!G110</f>
        <v>#VALUE!</v>
      </c>
      <c r="H37" s="148" t="str">
        <f ca="1">Calcu!I110</f>
        <v/>
      </c>
      <c r="I37" s="149" t="e">
        <f ca="1">Calcu!J110</f>
        <v>#DIV/0!</v>
      </c>
      <c r="J37" s="150"/>
    </row>
    <row r="38" spans="1:10" ht="15" customHeight="1">
      <c r="A38" s="70" t="str">
        <f>IF(Calcu!M111=TRUE,"","삭제")</f>
        <v>삭제</v>
      </c>
      <c r="B38" s="58"/>
      <c r="C38" s="147" t="e">
        <f ca="1">Calcu!C111</f>
        <v>#VALUE!</v>
      </c>
      <c r="D38" s="148" t="e">
        <f ca="1">Calcu!D111</f>
        <v>#VALUE!</v>
      </c>
      <c r="E38" s="148" t="e">
        <f ca="1">Calcu!E111</f>
        <v>#VALUE!</v>
      </c>
      <c r="F38" s="148" t="e">
        <f ca="1">Calcu!F111</f>
        <v>#VALUE!</v>
      </c>
      <c r="G38" s="148" t="e">
        <f ca="1">Calcu!G111</f>
        <v>#VALUE!</v>
      </c>
      <c r="H38" s="148" t="str">
        <f ca="1">Calcu!I111</f>
        <v/>
      </c>
      <c r="I38" s="149" t="e">
        <f ca="1">Calcu!J111</f>
        <v>#DIV/0!</v>
      </c>
      <c r="J38" s="150"/>
    </row>
    <row r="39" spans="1:10" ht="15" customHeight="1">
      <c r="A39" s="70" t="str">
        <f>IF(Calcu!M112=TRUE,"","삭제")</f>
        <v>삭제</v>
      </c>
      <c r="B39" s="58"/>
      <c r="C39" s="147" t="e">
        <f ca="1">Calcu!C112</f>
        <v>#VALUE!</v>
      </c>
      <c r="D39" s="148" t="e">
        <f ca="1">Calcu!D112</f>
        <v>#VALUE!</v>
      </c>
      <c r="E39" s="148" t="e">
        <f ca="1">Calcu!E112</f>
        <v>#VALUE!</v>
      </c>
      <c r="F39" s="148" t="e">
        <f ca="1">Calcu!F112</f>
        <v>#VALUE!</v>
      </c>
      <c r="G39" s="148" t="e">
        <f ca="1">Calcu!G112</f>
        <v>#VALUE!</v>
      </c>
      <c r="H39" s="148" t="str">
        <f ca="1">Calcu!I112</f>
        <v/>
      </c>
      <c r="I39" s="149" t="e">
        <f ca="1">Calcu!J112</f>
        <v>#DIV/0!</v>
      </c>
      <c r="J39" s="150"/>
    </row>
    <row r="40" spans="1:10" ht="15" customHeight="1">
      <c r="A40" s="70" t="str">
        <f>IF(Calcu!M113=TRUE,"","삭제")</f>
        <v>삭제</v>
      </c>
      <c r="B40" s="58"/>
      <c r="C40" s="147" t="e">
        <f ca="1">Calcu!C113</f>
        <v>#VALUE!</v>
      </c>
      <c r="D40" s="148" t="e">
        <f ca="1">Calcu!D113</f>
        <v>#VALUE!</v>
      </c>
      <c r="E40" s="148" t="e">
        <f ca="1">Calcu!E113</f>
        <v>#VALUE!</v>
      </c>
      <c r="F40" s="148" t="e">
        <f ca="1">Calcu!F113</f>
        <v>#VALUE!</v>
      </c>
      <c r="G40" s="148" t="e">
        <f ca="1">Calcu!G113</f>
        <v>#VALUE!</v>
      </c>
      <c r="H40" s="148" t="str">
        <f ca="1">Calcu!I113</f>
        <v/>
      </c>
      <c r="I40" s="149" t="e">
        <f ca="1">Calcu!J113</f>
        <v>#DIV/0!</v>
      </c>
      <c r="J40" s="150"/>
    </row>
    <row r="41" spans="1:10" ht="15" customHeight="1">
      <c r="A41" s="70" t="str">
        <f>IF(Calcu!M114=TRUE,"","삭제")</f>
        <v>삭제</v>
      </c>
      <c r="B41" s="58"/>
      <c r="C41" s="147" t="e">
        <f ca="1">Calcu!C114</f>
        <v>#VALUE!</v>
      </c>
      <c r="D41" s="148" t="e">
        <f ca="1">Calcu!D114</f>
        <v>#VALUE!</v>
      </c>
      <c r="E41" s="148" t="e">
        <f ca="1">Calcu!E114</f>
        <v>#VALUE!</v>
      </c>
      <c r="F41" s="148" t="e">
        <f ca="1">Calcu!F114</f>
        <v>#VALUE!</v>
      </c>
      <c r="G41" s="148" t="e">
        <f ca="1">Calcu!G114</f>
        <v>#VALUE!</v>
      </c>
      <c r="H41" s="148" t="str">
        <f ca="1">Calcu!I114</f>
        <v/>
      </c>
      <c r="I41" s="149" t="e">
        <f ca="1">Calcu!J114</f>
        <v>#DIV/0!</v>
      </c>
      <c r="J41" s="150"/>
    </row>
    <row r="42" spans="1:10" ht="15" customHeight="1">
      <c r="A42" s="70" t="str">
        <f>IF(Calcu!M115=TRUE,"","삭제")</f>
        <v>삭제</v>
      </c>
      <c r="B42" s="58"/>
      <c r="C42" s="147" t="e">
        <f ca="1">Calcu!C115</f>
        <v>#VALUE!</v>
      </c>
      <c r="D42" s="148" t="e">
        <f ca="1">Calcu!D115</f>
        <v>#VALUE!</v>
      </c>
      <c r="E42" s="148" t="e">
        <f ca="1">Calcu!E115</f>
        <v>#VALUE!</v>
      </c>
      <c r="F42" s="148" t="e">
        <f ca="1">Calcu!F115</f>
        <v>#VALUE!</v>
      </c>
      <c r="G42" s="148" t="e">
        <f ca="1">Calcu!G115</f>
        <v>#VALUE!</v>
      </c>
      <c r="H42" s="148" t="str">
        <f ca="1">Calcu!I115</f>
        <v/>
      </c>
      <c r="I42" s="149" t="e">
        <f ca="1">Calcu!J115</f>
        <v>#DIV/0!</v>
      </c>
      <c r="J42" s="150"/>
    </row>
    <row r="43" spans="1:10" ht="15" customHeight="1">
      <c r="A43" s="70" t="str">
        <f>IF(Calcu!M116=TRUE,"","삭제")</f>
        <v>삭제</v>
      </c>
      <c r="B43" s="58"/>
      <c r="C43" s="147" t="e">
        <f ca="1">Calcu!C116</f>
        <v>#VALUE!</v>
      </c>
      <c r="D43" s="148" t="e">
        <f ca="1">Calcu!D116</f>
        <v>#VALUE!</v>
      </c>
      <c r="E43" s="148" t="e">
        <f ca="1">Calcu!E116</f>
        <v>#VALUE!</v>
      </c>
      <c r="F43" s="148" t="e">
        <f ca="1">Calcu!F116</f>
        <v>#VALUE!</v>
      </c>
      <c r="G43" s="148" t="e">
        <f ca="1">Calcu!G116</f>
        <v>#VALUE!</v>
      </c>
      <c r="H43" s="148" t="str">
        <f ca="1">Calcu!I116</f>
        <v/>
      </c>
      <c r="I43" s="149" t="e">
        <f ca="1">Calcu!J116</f>
        <v>#DIV/0!</v>
      </c>
      <c r="J43" s="150"/>
    </row>
    <row r="44" spans="1:10" ht="15" customHeight="1">
      <c r="A44" s="70" t="str">
        <f>IF(Calcu!M117=TRUE,"","삭제")</f>
        <v>삭제</v>
      </c>
      <c r="B44" s="58"/>
      <c r="C44" s="147" t="e">
        <f ca="1">Calcu!C117</f>
        <v>#VALUE!</v>
      </c>
      <c r="D44" s="148" t="e">
        <f ca="1">Calcu!D117</f>
        <v>#VALUE!</v>
      </c>
      <c r="E44" s="148" t="e">
        <f ca="1">Calcu!E117</f>
        <v>#VALUE!</v>
      </c>
      <c r="F44" s="148" t="e">
        <f ca="1">Calcu!F117</f>
        <v>#VALUE!</v>
      </c>
      <c r="G44" s="148" t="e">
        <f ca="1">Calcu!G117</f>
        <v>#VALUE!</v>
      </c>
      <c r="H44" s="148" t="str">
        <f ca="1">Calcu!I117</f>
        <v/>
      </c>
      <c r="I44" s="149" t="e">
        <f ca="1">Calcu!J117</f>
        <v>#DIV/0!</v>
      </c>
      <c r="J44" s="150"/>
    </row>
    <row r="45" spans="1:10" ht="15" customHeight="1">
      <c r="A45" s="70" t="str">
        <f>IF(Calcu!M118=TRUE,"","삭제")</f>
        <v>삭제</v>
      </c>
      <c r="B45" s="58"/>
      <c r="C45" s="147" t="e">
        <f ca="1">Calcu!C118</f>
        <v>#VALUE!</v>
      </c>
      <c r="D45" s="148" t="e">
        <f ca="1">Calcu!D118</f>
        <v>#VALUE!</v>
      </c>
      <c r="E45" s="148" t="e">
        <f ca="1">Calcu!E118</f>
        <v>#VALUE!</v>
      </c>
      <c r="F45" s="148" t="e">
        <f ca="1">Calcu!F118</f>
        <v>#VALUE!</v>
      </c>
      <c r="G45" s="148" t="e">
        <f ca="1">Calcu!G118</f>
        <v>#VALUE!</v>
      </c>
      <c r="H45" s="148" t="str">
        <f ca="1">Calcu!I118</f>
        <v/>
      </c>
      <c r="I45" s="149" t="e">
        <f ca="1">Calcu!J118</f>
        <v>#DIV/0!</v>
      </c>
      <c r="J45" s="150"/>
    </row>
    <row r="46" spans="1:10" ht="15" customHeight="1">
      <c r="A46" s="70" t="str">
        <f>IF(Calcu!M119=TRUE,"","삭제")</f>
        <v>삭제</v>
      </c>
      <c r="B46" s="58"/>
      <c r="C46" s="147" t="e">
        <f ca="1">Calcu!C119</f>
        <v>#VALUE!</v>
      </c>
      <c r="D46" s="148" t="e">
        <f ca="1">Calcu!D119</f>
        <v>#VALUE!</v>
      </c>
      <c r="E46" s="148" t="e">
        <f ca="1">Calcu!E119</f>
        <v>#VALUE!</v>
      </c>
      <c r="F46" s="148" t="e">
        <f ca="1">Calcu!F119</f>
        <v>#VALUE!</v>
      </c>
      <c r="G46" s="148" t="e">
        <f ca="1">Calcu!G119</f>
        <v>#VALUE!</v>
      </c>
      <c r="H46" s="148" t="str">
        <f ca="1">Calcu!I119</f>
        <v/>
      </c>
      <c r="I46" s="149" t="e">
        <f ca="1">Calcu!J119</f>
        <v>#DIV/0!</v>
      </c>
      <c r="J46" s="150"/>
    </row>
    <row r="47" spans="1:10" ht="15" customHeight="1">
      <c r="A47" s="70" t="str">
        <f>IF(Calcu!M120=TRUE,"","삭제")</f>
        <v>삭제</v>
      </c>
      <c r="B47" s="58"/>
      <c r="C47" s="147" t="e">
        <f ca="1">Calcu!C120</f>
        <v>#VALUE!</v>
      </c>
      <c r="D47" s="148" t="e">
        <f ca="1">Calcu!D120</f>
        <v>#VALUE!</v>
      </c>
      <c r="E47" s="148" t="e">
        <f ca="1">Calcu!E120</f>
        <v>#VALUE!</v>
      </c>
      <c r="F47" s="148" t="e">
        <f ca="1">Calcu!F120</f>
        <v>#VALUE!</v>
      </c>
      <c r="G47" s="148" t="e">
        <f ca="1">Calcu!G120</f>
        <v>#VALUE!</v>
      </c>
      <c r="H47" s="148" t="str">
        <f ca="1">Calcu!I120</f>
        <v/>
      </c>
      <c r="I47" s="149" t="e">
        <f ca="1">Calcu!J120</f>
        <v>#DIV/0!</v>
      </c>
      <c r="J47" s="150"/>
    </row>
    <row r="48" spans="1:10" ht="15" customHeight="1">
      <c r="A48" s="70" t="str">
        <f>IF(Calcu!M121=TRUE,"","삭제")</f>
        <v>삭제</v>
      </c>
      <c r="B48" s="58"/>
      <c r="C48" s="147" t="e">
        <f ca="1">Calcu!C121</f>
        <v>#VALUE!</v>
      </c>
      <c r="D48" s="148" t="e">
        <f ca="1">Calcu!D121</f>
        <v>#VALUE!</v>
      </c>
      <c r="E48" s="148" t="e">
        <f ca="1">Calcu!E121</f>
        <v>#VALUE!</v>
      </c>
      <c r="F48" s="148" t="e">
        <f ca="1">Calcu!F121</f>
        <v>#VALUE!</v>
      </c>
      <c r="G48" s="148" t="e">
        <f ca="1">Calcu!G121</f>
        <v>#VALUE!</v>
      </c>
      <c r="H48" s="148" t="str">
        <f ca="1">Calcu!I121</f>
        <v/>
      </c>
      <c r="I48" s="149" t="e">
        <f ca="1">Calcu!J121</f>
        <v>#DIV/0!</v>
      </c>
      <c r="J48" s="150"/>
    </row>
    <row r="49" spans="1:10" ht="15" customHeight="1">
      <c r="A49" s="70" t="str">
        <f>IF(Calcu!M122=TRUE,"","삭제")</f>
        <v>삭제</v>
      </c>
      <c r="B49" s="58"/>
      <c r="C49" s="147" t="e">
        <f ca="1">Calcu!C122</f>
        <v>#VALUE!</v>
      </c>
      <c r="D49" s="148" t="e">
        <f ca="1">Calcu!D122</f>
        <v>#VALUE!</v>
      </c>
      <c r="E49" s="148" t="e">
        <f ca="1">Calcu!E122</f>
        <v>#VALUE!</v>
      </c>
      <c r="F49" s="148" t="e">
        <f ca="1">Calcu!F122</f>
        <v>#VALUE!</v>
      </c>
      <c r="G49" s="148" t="e">
        <f ca="1">Calcu!G122</f>
        <v>#VALUE!</v>
      </c>
      <c r="H49" s="148" t="str">
        <f ca="1">Calcu!I122</f>
        <v/>
      </c>
      <c r="I49" s="149" t="e">
        <f ca="1">Calcu!J122</f>
        <v>#DIV/0!</v>
      </c>
      <c r="J49" s="150"/>
    </row>
    <row r="50" spans="1:10" ht="15" customHeight="1">
      <c r="A50" s="70" t="str">
        <f>IF(Calcu!M123=TRUE,"","삭제")</f>
        <v>삭제</v>
      </c>
      <c r="B50" s="58"/>
      <c r="C50" s="147" t="e">
        <f ca="1">Calcu!C123</f>
        <v>#VALUE!</v>
      </c>
      <c r="D50" s="148" t="e">
        <f ca="1">Calcu!D123</f>
        <v>#VALUE!</v>
      </c>
      <c r="E50" s="148" t="e">
        <f ca="1">Calcu!E123</f>
        <v>#VALUE!</v>
      </c>
      <c r="F50" s="148" t="e">
        <f ca="1">Calcu!F123</f>
        <v>#VALUE!</v>
      </c>
      <c r="G50" s="148" t="e">
        <f ca="1">Calcu!G123</f>
        <v>#VALUE!</v>
      </c>
      <c r="H50" s="148" t="str">
        <f ca="1">Calcu!I123</f>
        <v/>
      </c>
      <c r="I50" s="149" t="e">
        <f ca="1">Calcu!J123</f>
        <v>#DIV/0!</v>
      </c>
      <c r="J50" s="150"/>
    </row>
    <row r="51" spans="1:10" ht="15" customHeight="1">
      <c r="A51" s="70" t="str">
        <f>IF(Calcu!M124=TRUE,"","삭제")</f>
        <v>삭제</v>
      </c>
      <c r="B51" s="58"/>
      <c r="C51" s="147" t="e">
        <f ca="1">Calcu!C124</f>
        <v>#VALUE!</v>
      </c>
      <c r="D51" s="148" t="e">
        <f ca="1">Calcu!D124</f>
        <v>#VALUE!</v>
      </c>
      <c r="E51" s="148" t="e">
        <f ca="1">Calcu!E124</f>
        <v>#VALUE!</v>
      </c>
      <c r="F51" s="148" t="e">
        <f ca="1">Calcu!F124</f>
        <v>#VALUE!</v>
      </c>
      <c r="G51" s="148" t="e">
        <f ca="1">Calcu!G124</f>
        <v>#VALUE!</v>
      </c>
      <c r="H51" s="148" t="str">
        <f ca="1">Calcu!I124</f>
        <v/>
      </c>
      <c r="I51" s="149" t="e">
        <f ca="1">Calcu!J124</f>
        <v>#DIV/0!</v>
      </c>
      <c r="J51" s="150"/>
    </row>
    <row r="52" spans="1:10" ht="15" customHeight="1">
      <c r="A52" s="70" t="str">
        <f>IF(Calcu!M125=TRUE,"","삭제")</f>
        <v>삭제</v>
      </c>
      <c r="B52" s="58"/>
      <c r="C52" s="147" t="e">
        <f ca="1">Calcu!C125</f>
        <v>#VALUE!</v>
      </c>
      <c r="D52" s="148" t="e">
        <f ca="1">Calcu!D125</f>
        <v>#VALUE!</v>
      </c>
      <c r="E52" s="148" t="e">
        <f ca="1">Calcu!E125</f>
        <v>#VALUE!</v>
      </c>
      <c r="F52" s="148" t="e">
        <f ca="1">Calcu!F125</f>
        <v>#VALUE!</v>
      </c>
      <c r="G52" s="148" t="e">
        <f ca="1">Calcu!G125</f>
        <v>#VALUE!</v>
      </c>
      <c r="H52" s="148" t="str">
        <f ca="1">Calcu!I125</f>
        <v/>
      </c>
      <c r="I52" s="149" t="e">
        <f ca="1">Calcu!J125</f>
        <v>#DIV/0!</v>
      </c>
      <c r="J52" s="150"/>
    </row>
    <row r="53" spans="1:10" ht="15" customHeight="1">
      <c r="A53" s="70" t="str">
        <f>IF(Calcu!M126=TRUE,"","삭제")</f>
        <v>삭제</v>
      </c>
      <c r="B53" s="58"/>
      <c r="C53" s="147" t="e">
        <f ca="1">Calcu!C126</f>
        <v>#VALUE!</v>
      </c>
      <c r="D53" s="148" t="e">
        <f ca="1">Calcu!D126</f>
        <v>#VALUE!</v>
      </c>
      <c r="E53" s="148" t="e">
        <f ca="1">Calcu!E126</f>
        <v>#VALUE!</v>
      </c>
      <c r="F53" s="148" t="e">
        <f ca="1">Calcu!F126</f>
        <v>#VALUE!</v>
      </c>
      <c r="G53" s="148" t="e">
        <f ca="1">Calcu!G126</f>
        <v>#VALUE!</v>
      </c>
      <c r="H53" s="148" t="str">
        <f ca="1">Calcu!I126</f>
        <v/>
      </c>
      <c r="I53" s="149" t="e">
        <f ca="1">Calcu!J126</f>
        <v>#DIV/0!</v>
      </c>
      <c r="J53" s="150"/>
    </row>
    <row r="54" spans="1:10" ht="15" customHeight="1">
      <c r="A54" s="71" t="str">
        <f>A33</f>
        <v>삭제</v>
      </c>
      <c r="C54" s="107"/>
      <c r="D54" s="108"/>
      <c r="E54" s="107"/>
      <c r="F54" s="107"/>
      <c r="G54" s="107"/>
      <c r="H54" s="107"/>
      <c r="I54" s="107"/>
      <c r="J54" s="150"/>
    </row>
    <row r="55" spans="1:10" ht="15" customHeight="1">
      <c r="A55" s="71"/>
      <c r="C55" s="53" t="s">
        <v>167</v>
      </c>
      <c r="D55" s="54"/>
      <c r="E55" s="115"/>
      <c r="F55" s="115"/>
      <c r="G55" s="115"/>
      <c r="H55" s="115"/>
    </row>
    <row r="56" spans="1:10" ht="15" customHeight="1">
      <c r="A56" s="71"/>
      <c r="C56" s="151"/>
      <c r="D56" s="235" t="s">
        <v>168</v>
      </c>
      <c r="E56" s="236" t="str">
        <f ca="1">Calcu!L91&amp;" )"</f>
        <v>2 )</v>
      </c>
      <c r="F56" s="115"/>
      <c r="G56" s="115"/>
      <c r="H56" s="115"/>
    </row>
    <row r="57" spans="1:10" ht="15" customHeight="1">
      <c r="A57" s="71"/>
      <c r="C57" s="151"/>
      <c r="D57" s="54"/>
      <c r="E57" s="115"/>
      <c r="F57" s="115"/>
      <c r="G57" s="115"/>
      <c r="H57" s="115"/>
    </row>
    <row r="58" spans="1:10" ht="15" customHeight="1">
      <c r="A58" s="71"/>
      <c r="C58" s="54" t="str">
        <f ca="1">"3. 푸쉬풀 게이지의 분해능 : "&amp;Calcu!U90&amp;" N"</f>
        <v>3. 푸쉬풀 게이지의 분해능 : 약 0 N</v>
      </c>
      <c r="D58" s="54"/>
      <c r="E58" s="115"/>
      <c r="F58" s="115"/>
      <c r="G58" s="115"/>
      <c r="H58" s="115"/>
    </row>
    <row r="59" spans="1:10" ht="15" customHeight="1">
      <c r="B59" s="109"/>
      <c r="C59" s="109"/>
      <c r="D59" s="109"/>
      <c r="E59" s="110"/>
      <c r="F59" s="109"/>
      <c r="G59" s="109"/>
      <c r="H59" s="109"/>
      <c r="I59" s="109"/>
      <c r="J59" s="111"/>
    </row>
    <row r="63" spans="1:10" ht="15" customHeight="1">
      <c r="E63" s="56"/>
    </row>
    <row r="70" spans="3:8" ht="15" customHeight="1">
      <c r="C70" s="57"/>
      <c r="D70" s="55"/>
      <c r="E70" s="55"/>
      <c r="F70" s="55"/>
      <c r="G70" s="55"/>
      <c r="H70" s="57"/>
    </row>
  </sheetData>
  <mergeCells count="7">
    <mergeCell ref="H12:H13"/>
    <mergeCell ref="I12:I13"/>
    <mergeCell ref="A1:K2"/>
    <mergeCell ref="D12:G12"/>
    <mergeCell ref="H34:H35"/>
    <mergeCell ref="I34:I35"/>
    <mergeCell ref="D34:G34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56" customWidth="1"/>
    <col min="3" max="4" width="9.77734375" style="56" customWidth="1"/>
    <col min="5" max="5" width="9.77734375" style="58" customWidth="1"/>
    <col min="6" max="9" width="9.77734375" style="56" customWidth="1"/>
    <col min="10" max="11" width="2.77734375" style="56" customWidth="1"/>
    <col min="12" max="16384" width="10.77734375" style="56"/>
  </cols>
  <sheetData>
    <row r="1" spans="1:11" s="2" customFormat="1" ht="33" customHeight="1">
      <c r="A1" s="421" t="s">
        <v>52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</row>
    <row r="2" spans="1:11" s="2" customFormat="1" ht="33" customHeight="1">
      <c r="A2" s="421"/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3" customFormat="1" ht="15" customHeight="1">
      <c r="E5" s="54"/>
    </row>
    <row r="6" spans="1:11" ht="15" customHeight="1">
      <c r="C6" s="72" t="str">
        <f>"○ Description : "&amp;기본정보!C$5</f>
        <v xml:space="preserve">○ Description : </v>
      </c>
      <c r="E6" s="56"/>
      <c r="F6" s="58"/>
    </row>
    <row r="7" spans="1:11" ht="15" customHeight="1">
      <c r="A7" s="70"/>
      <c r="C7" s="72" t="str">
        <f>"○ Manufacturer &amp; Model : "&amp;기본정보!C$6&amp;" / "&amp;기본정보!C$7</f>
        <v xml:space="preserve">○ Manufacturer &amp; Model :  / </v>
      </c>
      <c r="E7" s="56"/>
      <c r="F7" s="58"/>
    </row>
    <row r="8" spans="1:11" ht="15" customHeight="1">
      <c r="A8" s="70"/>
      <c r="C8" s="72" t="str">
        <f>"○ Serial Number : "&amp;기본정보!C$8</f>
        <v xml:space="preserve">○ Serial Number : </v>
      </c>
      <c r="E8" s="56"/>
      <c r="F8" s="58"/>
    </row>
    <row r="9" spans="1:11" ht="15" customHeight="1">
      <c r="A9" s="70"/>
      <c r="E9" s="56"/>
      <c r="F9" s="58"/>
    </row>
    <row r="10" spans="1:11" ht="15" customHeight="1">
      <c r="A10" s="70"/>
      <c r="C10" s="234" t="s">
        <v>172</v>
      </c>
      <c r="E10" s="56"/>
      <c r="F10" s="58"/>
    </row>
    <row r="11" spans="1:11" ht="15" customHeight="1">
      <c r="A11" s="153" t="str">
        <f>IF(Calcu!M91=TRUE,"","삭제")</f>
        <v>삭제</v>
      </c>
      <c r="C11" s="152" t="str">
        <f>IF(Calcu!B3="Tension Gauge","● Clockwise","● Pull direction")</f>
        <v>● Pull direction</v>
      </c>
      <c r="D11" s="150"/>
      <c r="E11" s="150"/>
      <c r="F11" s="150"/>
      <c r="G11" s="150"/>
      <c r="H11" s="150"/>
      <c r="I11" s="150"/>
      <c r="J11" s="150"/>
    </row>
    <row r="12" spans="1:11" ht="15" customHeight="1">
      <c r="A12" s="70" t="str">
        <f>A11</f>
        <v>삭제</v>
      </c>
      <c r="C12" s="429" t="s">
        <v>449</v>
      </c>
      <c r="D12" s="415" t="str">
        <f>"Indication of "&amp;Calcu!B3&amp;" (N)"</f>
        <v>Indication of 0 (N)</v>
      </c>
      <c r="E12" s="416"/>
      <c r="F12" s="416"/>
      <c r="G12" s="417"/>
      <c r="H12" s="426" t="s">
        <v>177</v>
      </c>
      <c r="I12" s="409" t="s">
        <v>178</v>
      </c>
      <c r="J12" s="150"/>
    </row>
    <row r="13" spans="1:11" ht="15" customHeight="1">
      <c r="A13" s="70" t="str">
        <f>A12</f>
        <v>삭제</v>
      </c>
      <c r="C13" s="430"/>
      <c r="D13" s="418"/>
      <c r="E13" s="419"/>
      <c r="F13" s="419"/>
      <c r="G13" s="420"/>
      <c r="H13" s="427"/>
      <c r="I13" s="428"/>
      <c r="J13" s="150"/>
    </row>
    <row r="14" spans="1:11" ht="15" customHeight="1">
      <c r="A14" s="70" t="str">
        <f>A13</f>
        <v>삭제</v>
      </c>
      <c r="C14" s="430"/>
      <c r="D14" s="423" t="s">
        <v>173</v>
      </c>
      <c r="E14" s="425" t="s">
        <v>174</v>
      </c>
      <c r="F14" s="425" t="s">
        <v>175</v>
      </c>
      <c r="G14" s="425" t="s">
        <v>176</v>
      </c>
      <c r="H14" s="427"/>
      <c r="I14" s="428"/>
      <c r="J14" s="150"/>
    </row>
    <row r="15" spans="1:11" s="241" customFormat="1" ht="15" customHeight="1">
      <c r="A15" s="70"/>
      <c r="C15" s="431"/>
      <c r="D15" s="424"/>
      <c r="E15" s="408"/>
      <c r="F15" s="408"/>
      <c r="G15" s="408"/>
      <c r="H15" s="408"/>
      <c r="I15" s="410"/>
      <c r="J15" s="150"/>
    </row>
    <row r="16" spans="1:11" ht="15" customHeight="1">
      <c r="A16" s="70" t="str">
        <f>IF(Calcu!M91=TRUE,"","삭제")</f>
        <v>삭제</v>
      </c>
      <c r="B16" s="58"/>
      <c r="C16" s="147" t="e">
        <f ca="1">Calcu!C91</f>
        <v>#VALUE!</v>
      </c>
      <c r="D16" s="148" t="e">
        <f ca="1">Calcu!D91</f>
        <v>#VALUE!</v>
      </c>
      <c r="E16" s="148" t="e">
        <f ca="1">Calcu!E91</f>
        <v>#VALUE!</v>
      </c>
      <c r="F16" s="148" t="e">
        <f ca="1">Calcu!F91</f>
        <v>#VALUE!</v>
      </c>
      <c r="G16" s="148" t="e">
        <f ca="1">Calcu!G91</f>
        <v>#VALUE!</v>
      </c>
      <c r="H16" s="148" t="str">
        <f>Calcu!I91</f>
        <v>-</v>
      </c>
      <c r="I16" s="149" t="str">
        <f>Calcu!J91</f>
        <v>-</v>
      </c>
      <c r="J16" s="150"/>
    </row>
    <row r="17" spans="1:10" ht="15" customHeight="1">
      <c r="A17" s="70" t="str">
        <f>IF(Calcu!M92=TRUE,"","삭제")</f>
        <v>삭제</v>
      </c>
      <c r="B17" s="58"/>
      <c r="C17" s="147" t="e">
        <f ca="1">Calcu!C92</f>
        <v>#VALUE!</v>
      </c>
      <c r="D17" s="148" t="e">
        <f ca="1">Calcu!D92</f>
        <v>#VALUE!</v>
      </c>
      <c r="E17" s="148" t="e">
        <f ca="1">Calcu!E92</f>
        <v>#VALUE!</v>
      </c>
      <c r="F17" s="148" t="e">
        <f ca="1">Calcu!F92</f>
        <v>#VALUE!</v>
      </c>
      <c r="G17" s="148" t="e">
        <f ca="1">Calcu!G92</f>
        <v>#VALUE!</v>
      </c>
      <c r="H17" s="148" t="str">
        <f ca="1">Calcu!I92</f>
        <v/>
      </c>
      <c r="I17" s="149" t="e">
        <f ca="1">Calcu!J92</f>
        <v>#DIV/0!</v>
      </c>
      <c r="J17" s="150"/>
    </row>
    <row r="18" spans="1:10" ht="15" customHeight="1">
      <c r="A18" s="70" t="str">
        <f>IF(Calcu!M93=TRUE,"","삭제")</f>
        <v>삭제</v>
      </c>
      <c r="B18" s="58"/>
      <c r="C18" s="147" t="e">
        <f ca="1">Calcu!C93</f>
        <v>#VALUE!</v>
      </c>
      <c r="D18" s="148" t="e">
        <f ca="1">Calcu!D93</f>
        <v>#VALUE!</v>
      </c>
      <c r="E18" s="148" t="e">
        <f ca="1">Calcu!E93</f>
        <v>#VALUE!</v>
      </c>
      <c r="F18" s="148" t="e">
        <f ca="1">Calcu!F93</f>
        <v>#VALUE!</v>
      </c>
      <c r="G18" s="148" t="e">
        <f ca="1">Calcu!G93</f>
        <v>#VALUE!</v>
      </c>
      <c r="H18" s="148" t="str">
        <f ca="1">Calcu!I93</f>
        <v/>
      </c>
      <c r="I18" s="149" t="e">
        <f ca="1">Calcu!J93</f>
        <v>#DIV/0!</v>
      </c>
      <c r="J18" s="150"/>
    </row>
    <row r="19" spans="1:10" ht="15" customHeight="1">
      <c r="A19" s="70" t="str">
        <f>IF(Calcu!M94=TRUE,"","삭제")</f>
        <v>삭제</v>
      </c>
      <c r="B19" s="58"/>
      <c r="C19" s="147" t="e">
        <f ca="1">Calcu!C94</f>
        <v>#VALUE!</v>
      </c>
      <c r="D19" s="148" t="e">
        <f ca="1">Calcu!D94</f>
        <v>#VALUE!</v>
      </c>
      <c r="E19" s="148" t="e">
        <f ca="1">Calcu!E94</f>
        <v>#VALUE!</v>
      </c>
      <c r="F19" s="148" t="e">
        <f ca="1">Calcu!F94</f>
        <v>#VALUE!</v>
      </c>
      <c r="G19" s="148" t="e">
        <f ca="1">Calcu!G94</f>
        <v>#VALUE!</v>
      </c>
      <c r="H19" s="148" t="str">
        <f ca="1">Calcu!I94</f>
        <v/>
      </c>
      <c r="I19" s="149" t="e">
        <f ca="1">Calcu!J94</f>
        <v>#DIV/0!</v>
      </c>
      <c r="J19" s="150"/>
    </row>
    <row r="20" spans="1:10" ht="15" customHeight="1">
      <c r="A20" s="70" t="str">
        <f>IF(Calcu!M95=TRUE,"","삭제")</f>
        <v>삭제</v>
      </c>
      <c r="B20" s="58"/>
      <c r="C20" s="147" t="e">
        <f ca="1">Calcu!C95</f>
        <v>#VALUE!</v>
      </c>
      <c r="D20" s="148" t="e">
        <f ca="1">Calcu!D95</f>
        <v>#VALUE!</v>
      </c>
      <c r="E20" s="148" t="e">
        <f ca="1">Calcu!E95</f>
        <v>#VALUE!</v>
      </c>
      <c r="F20" s="148" t="e">
        <f ca="1">Calcu!F95</f>
        <v>#VALUE!</v>
      </c>
      <c r="G20" s="148" t="e">
        <f ca="1">Calcu!G95</f>
        <v>#VALUE!</v>
      </c>
      <c r="H20" s="148" t="str">
        <f ca="1">Calcu!I95</f>
        <v/>
      </c>
      <c r="I20" s="149" t="e">
        <f ca="1">Calcu!J95</f>
        <v>#DIV/0!</v>
      </c>
      <c r="J20" s="150"/>
    </row>
    <row r="21" spans="1:10" ht="15" customHeight="1">
      <c r="A21" s="70" t="str">
        <f>IF(Calcu!M96=TRUE,"","삭제")</f>
        <v>삭제</v>
      </c>
      <c r="B21" s="58"/>
      <c r="C21" s="147" t="e">
        <f ca="1">Calcu!C96</f>
        <v>#VALUE!</v>
      </c>
      <c r="D21" s="148" t="e">
        <f ca="1">Calcu!D96</f>
        <v>#VALUE!</v>
      </c>
      <c r="E21" s="148" t="e">
        <f ca="1">Calcu!E96</f>
        <v>#VALUE!</v>
      </c>
      <c r="F21" s="148" t="e">
        <f ca="1">Calcu!F96</f>
        <v>#VALUE!</v>
      </c>
      <c r="G21" s="148" t="e">
        <f ca="1">Calcu!G96</f>
        <v>#VALUE!</v>
      </c>
      <c r="H21" s="148" t="str">
        <f ca="1">Calcu!I96</f>
        <v/>
      </c>
      <c r="I21" s="149" t="e">
        <f ca="1">Calcu!J96</f>
        <v>#DIV/0!</v>
      </c>
      <c r="J21" s="150"/>
    </row>
    <row r="22" spans="1:10" ht="15" customHeight="1">
      <c r="A22" s="70" t="str">
        <f>IF(Calcu!M97=TRUE,"","삭제")</f>
        <v>삭제</v>
      </c>
      <c r="B22" s="58"/>
      <c r="C22" s="147" t="e">
        <f ca="1">Calcu!C97</f>
        <v>#VALUE!</v>
      </c>
      <c r="D22" s="148" t="e">
        <f ca="1">Calcu!D97</f>
        <v>#VALUE!</v>
      </c>
      <c r="E22" s="148" t="e">
        <f ca="1">Calcu!E97</f>
        <v>#VALUE!</v>
      </c>
      <c r="F22" s="148" t="e">
        <f ca="1">Calcu!F97</f>
        <v>#VALUE!</v>
      </c>
      <c r="G22" s="148" t="e">
        <f ca="1">Calcu!G97</f>
        <v>#VALUE!</v>
      </c>
      <c r="H22" s="148" t="str">
        <f ca="1">Calcu!I97</f>
        <v/>
      </c>
      <c r="I22" s="149" t="e">
        <f ca="1">Calcu!J97</f>
        <v>#DIV/0!</v>
      </c>
      <c r="J22" s="150"/>
    </row>
    <row r="23" spans="1:10" ht="15" customHeight="1">
      <c r="A23" s="70" t="str">
        <f>IF(Calcu!M98=TRUE,"","삭제")</f>
        <v>삭제</v>
      </c>
      <c r="B23" s="58"/>
      <c r="C23" s="147" t="e">
        <f ca="1">Calcu!C98</f>
        <v>#VALUE!</v>
      </c>
      <c r="D23" s="148" t="e">
        <f ca="1">Calcu!D98</f>
        <v>#VALUE!</v>
      </c>
      <c r="E23" s="148" t="e">
        <f ca="1">Calcu!E98</f>
        <v>#VALUE!</v>
      </c>
      <c r="F23" s="148" t="e">
        <f ca="1">Calcu!F98</f>
        <v>#VALUE!</v>
      </c>
      <c r="G23" s="148" t="e">
        <f ca="1">Calcu!G98</f>
        <v>#VALUE!</v>
      </c>
      <c r="H23" s="148" t="str">
        <f ca="1">Calcu!I98</f>
        <v/>
      </c>
      <c r="I23" s="149" t="e">
        <f ca="1">Calcu!J98</f>
        <v>#DIV/0!</v>
      </c>
      <c r="J23" s="150"/>
    </row>
    <row r="24" spans="1:10" ht="15" customHeight="1">
      <c r="A24" s="70" t="str">
        <f>IF(Calcu!M99=TRUE,"","삭제")</f>
        <v>삭제</v>
      </c>
      <c r="B24" s="58"/>
      <c r="C24" s="147" t="e">
        <f ca="1">Calcu!C99</f>
        <v>#VALUE!</v>
      </c>
      <c r="D24" s="148" t="e">
        <f ca="1">Calcu!D99</f>
        <v>#VALUE!</v>
      </c>
      <c r="E24" s="148" t="e">
        <f ca="1">Calcu!E99</f>
        <v>#VALUE!</v>
      </c>
      <c r="F24" s="148" t="e">
        <f ca="1">Calcu!F99</f>
        <v>#VALUE!</v>
      </c>
      <c r="G24" s="148" t="e">
        <f ca="1">Calcu!G99</f>
        <v>#VALUE!</v>
      </c>
      <c r="H24" s="148" t="str">
        <f ca="1">Calcu!I99</f>
        <v/>
      </c>
      <c r="I24" s="149" t="e">
        <f ca="1">Calcu!J99</f>
        <v>#DIV/0!</v>
      </c>
      <c r="J24" s="150"/>
    </row>
    <row r="25" spans="1:10" ht="15" customHeight="1">
      <c r="A25" s="70" t="str">
        <f>IF(Calcu!M100=TRUE,"","삭제")</f>
        <v>삭제</v>
      </c>
      <c r="B25" s="58"/>
      <c r="C25" s="147" t="e">
        <f ca="1">Calcu!C100</f>
        <v>#VALUE!</v>
      </c>
      <c r="D25" s="148" t="e">
        <f ca="1">Calcu!D100</f>
        <v>#VALUE!</v>
      </c>
      <c r="E25" s="148" t="e">
        <f ca="1">Calcu!E100</f>
        <v>#VALUE!</v>
      </c>
      <c r="F25" s="148" t="e">
        <f ca="1">Calcu!F100</f>
        <v>#VALUE!</v>
      </c>
      <c r="G25" s="148" t="e">
        <f ca="1">Calcu!G100</f>
        <v>#VALUE!</v>
      </c>
      <c r="H25" s="148" t="str">
        <f ca="1">Calcu!I100</f>
        <v/>
      </c>
      <c r="I25" s="149" t="e">
        <f ca="1">Calcu!J100</f>
        <v>#DIV/0!</v>
      </c>
      <c r="J25" s="150"/>
    </row>
    <row r="26" spans="1:10" ht="15" customHeight="1">
      <c r="A26" s="70" t="str">
        <f>IF(Calcu!M101=TRUE,"","삭제")</f>
        <v>삭제</v>
      </c>
      <c r="B26" s="58"/>
      <c r="C26" s="147" t="e">
        <f ca="1">Calcu!C101</f>
        <v>#VALUE!</v>
      </c>
      <c r="D26" s="148" t="e">
        <f ca="1">Calcu!D101</f>
        <v>#VALUE!</v>
      </c>
      <c r="E26" s="148" t="e">
        <f ca="1">Calcu!E101</f>
        <v>#VALUE!</v>
      </c>
      <c r="F26" s="148" t="e">
        <f ca="1">Calcu!F101</f>
        <v>#VALUE!</v>
      </c>
      <c r="G26" s="148" t="e">
        <f ca="1">Calcu!G101</f>
        <v>#VALUE!</v>
      </c>
      <c r="H26" s="148" t="str">
        <f ca="1">Calcu!I101</f>
        <v/>
      </c>
      <c r="I26" s="149" t="e">
        <f ca="1">Calcu!J101</f>
        <v>#DIV/0!</v>
      </c>
      <c r="J26" s="150"/>
    </row>
    <row r="27" spans="1:10" ht="15" customHeight="1">
      <c r="A27" s="70" t="str">
        <f>IF(Calcu!M102=TRUE,"","삭제")</f>
        <v>삭제</v>
      </c>
      <c r="B27" s="58"/>
      <c r="C27" s="147" t="e">
        <f ca="1">Calcu!C102</f>
        <v>#VALUE!</v>
      </c>
      <c r="D27" s="148" t="e">
        <f ca="1">Calcu!D102</f>
        <v>#VALUE!</v>
      </c>
      <c r="E27" s="148" t="e">
        <f ca="1">Calcu!E102</f>
        <v>#VALUE!</v>
      </c>
      <c r="F27" s="148" t="e">
        <f ca="1">Calcu!F102</f>
        <v>#VALUE!</v>
      </c>
      <c r="G27" s="148" t="e">
        <f ca="1">Calcu!G102</f>
        <v>#VALUE!</v>
      </c>
      <c r="H27" s="148" t="str">
        <f ca="1">Calcu!I102</f>
        <v/>
      </c>
      <c r="I27" s="149" t="e">
        <f ca="1">Calcu!J102</f>
        <v>#DIV/0!</v>
      </c>
      <c r="J27" s="150"/>
    </row>
    <row r="28" spans="1:10" ht="15" customHeight="1">
      <c r="A28" s="70" t="str">
        <f>IF(Calcu!M103=TRUE,"","삭제")</f>
        <v>삭제</v>
      </c>
      <c r="B28" s="58"/>
      <c r="C28" s="147" t="e">
        <f ca="1">Calcu!C103</f>
        <v>#VALUE!</v>
      </c>
      <c r="D28" s="148" t="e">
        <f ca="1">Calcu!D103</f>
        <v>#VALUE!</v>
      </c>
      <c r="E28" s="148" t="e">
        <f ca="1">Calcu!E103</f>
        <v>#VALUE!</v>
      </c>
      <c r="F28" s="148" t="e">
        <f ca="1">Calcu!F103</f>
        <v>#VALUE!</v>
      </c>
      <c r="G28" s="148" t="e">
        <f ca="1">Calcu!G103</f>
        <v>#VALUE!</v>
      </c>
      <c r="H28" s="148" t="str">
        <f ca="1">Calcu!I103</f>
        <v/>
      </c>
      <c r="I28" s="149" t="e">
        <f ca="1">Calcu!J103</f>
        <v>#DIV/0!</v>
      </c>
      <c r="J28" s="150"/>
    </row>
    <row r="29" spans="1:10" ht="15" customHeight="1">
      <c r="A29" s="70" t="str">
        <f>IF(Calcu!M104=TRUE,"","삭제")</f>
        <v>삭제</v>
      </c>
      <c r="B29" s="58"/>
      <c r="C29" s="147" t="e">
        <f ca="1">Calcu!C104</f>
        <v>#VALUE!</v>
      </c>
      <c r="D29" s="148" t="e">
        <f ca="1">Calcu!D104</f>
        <v>#VALUE!</v>
      </c>
      <c r="E29" s="148" t="e">
        <f ca="1">Calcu!E104</f>
        <v>#VALUE!</v>
      </c>
      <c r="F29" s="148" t="e">
        <f ca="1">Calcu!F104</f>
        <v>#VALUE!</v>
      </c>
      <c r="G29" s="148" t="e">
        <f ca="1">Calcu!G104</f>
        <v>#VALUE!</v>
      </c>
      <c r="H29" s="148" t="str">
        <f ca="1">Calcu!I104</f>
        <v/>
      </c>
      <c r="I29" s="149" t="e">
        <f ca="1">Calcu!J104</f>
        <v>#DIV/0!</v>
      </c>
      <c r="J29" s="150"/>
    </row>
    <row r="30" spans="1:10" ht="15" customHeight="1">
      <c r="A30" s="70" t="str">
        <f>IF(Calcu!M105=TRUE,"","삭제")</f>
        <v>삭제</v>
      </c>
      <c r="B30" s="58"/>
      <c r="C30" s="147" t="e">
        <f ca="1">Calcu!C105</f>
        <v>#VALUE!</v>
      </c>
      <c r="D30" s="148" t="e">
        <f ca="1">Calcu!D105</f>
        <v>#VALUE!</v>
      </c>
      <c r="E30" s="148" t="e">
        <f ca="1">Calcu!E105</f>
        <v>#VALUE!</v>
      </c>
      <c r="F30" s="148" t="e">
        <f ca="1">Calcu!F105</f>
        <v>#VALUE!</v>
      </c>
      <c r="G30" s="148" t="e">
        <f ca="1">Calcu!G105</f>
        <v>#VALUE!</v>
      </c>
      <c r="H30" s="148" t="str">
        <f ca="1">Calcu!I105</f>
        <v/>
      </c>
      <c r="I30" s="149" t="e">
        <f ca="1">Calcu!J105</f>
        <v>#DIV/0!</v>
      </c>
      <c r="J30" s="150"/>
    </row>
    <row r="31" spans="1:10" ht="15" customHeight="1">
      <c r="A31" s="70" t="str">
        <f>IF(Calcu!M106=TRUE,"","삭제")</f>
        <v>삭제</v>
      </c>
      <c r="B31" s="58"/>
      <c r="C31" s="147" t="e">
        <f ca="1">Calcu!C106</f>
        <v>#VALUE!</v>
      </c>
      <c r="D31" s="148" t="e">
        <f ca="1">Calcu!D106</f>
        <v>#VALUE!</v>
      </c>
      <c r="E31" s="148" t="e">
        <f ca="1">Calcu!E106</f>
        <v>#VALUE!</v>
      </c>
      <c r="F31" s="148" t="e">
        <f ca="1">Calcu!F106</f>
        <v>#VALUE!</v>
      </c>
      <c r="G31" s="148" t="e">
        <f ca="1">Calcu!G106</f>
        <v>#VALUE!</v>
      </c>
      <c r="H31" s="148" t="str">
        <f ca="1">Calcu!I106</f>
        <v/>
      </c>
      <c r="I31" s="149" t="e">
        <f ca="1">Calcu!J106</f>
        <v>#DIV/0!</v>
      </c>
      <c r="J31" s="150"/>
    </row>
    <row r="32" spans="1:10" ht="15" customHeight="1">
      <c r="A32" s="70" t="str">
        <f>IF(Calcu!M107=TRUE,"","삭제")</f>
        <v>삭제</v>
      </c>
      <c r="B32" s="58"/>
      <c r="C32" s="147" t="e">
        <f ca="1">Calcu!C107</f>
        <v>#VALUE!</v>
      </c>
      <c r="D32" s="148" t="e">
        <f ca="1">Calcu!D107</f>
        <v>#VALUE!</v>
      </c>
      <c r="E32" s="148" t="e">
        <f ca="1">Calcu!E107</f>
        <v>#VALUE!</v>
      </c>
      <c r="F32" s="148" t="e">
        <f ca="1">Calcu!F107</f>
        <v>#VALUE!</v>
      </c>
      <c r="G32" s="148" t="e">
        <f ca="1">Calcu!G107</f>
        <v>#VALUE!</v>
      </c>
      <c r="H32" s="148" t="str">
        <f ca="1">Calcu!I107</f>
        <v/>
      </c>
      <c r="I32" s="149" t="e">
        <f ca="1">Calcu!J107</f>
        <v>#DIV/0!</v>
      </c>
      <c r="J32" s="150"/>
    </row>
    <row r="33" spans="1:10" ht="15" customHeight="1">
      <c r="A33" s="70" t="str">
        <f>IF(Calcu!M108=TRUE,"","삭제")</f>
        <v>삭제</v>
      </c>
      <c r="B33" s="58"/>
      <c r="C33" s="147" t="e">
        <f ca="1">Calcu!C108</f>
        <v>#VALUE!</v>
      </c>
      <c r="D33" s="148" t="e">
        <f ca="1">Calcu!D108</f>
        <v>#VALUE!</v>
      </c>
      <c r="E33" s="148" t="e">
        <f ca="1">Calcu!E108</f>
        <v>#VALUE!</v>
      </c>
      <c r="F33" s="148" t="e">
        <f ca="1">Calcu!F108</f>
        <v>#VALUE!</v>
      </c>
      <c r="G33" s="148" t="e">
        <f ca="1">Calcu!G108</f>
        <v>#VALUE!</v>
      </c>
      <c r="H33" s="148" t="str">
        <f ca="1">Calcu!I108</f>
        <v/>
      </c>
      <c r="I33" s="149" t="e">
        <f ca="1">Calcu!J108</f>
        <v>#DIV/0!</v>
      </c>
      <c r="J33" s="150"/>
    </row>
    <row r="34" spans="1:10" ht="15" customHeight="1">
      <c r="A34" s="71" t="str">
        <f>A11</f>
        <v>삭제</v>
      </c>
      <c r="C34" s="107"/>
      <c r="D34" s="108"/>
      <c r="E34" s="107"/>
      <c r="F34" s="107"/>
      <c r="G34" s="107"/>
      <c r="H34" s="107"/>
      <c r="I34" s="107"/>
      <c r="J34" s="150"/>
    </row>
    <row r="35" spans="1:10" ht="15" customHeight="1">
      <c r="A35" s="154" t="str">
        <f>IF(Calcu!M109=TRUE,"","삭제")</f>
        <v>삭제</v>
      </c>
      <c r="C35" s="152" t="str">
        <f>IF(Calcu!B3="Tension Gauge","● Counter Clockwise","● Push direction")</f>
        <v>● Push direction</v>
      </c>
      <c r="E35" s="56"/>
      <c r="F35" s="58"/>
    </row>
    <row r="36" spans="1:10" ht="15" customHeight="1">
      <c r="A36" s="71" t="str">
        <f>A35</f>
        <v>삭제</v>
      </c>
      <c r="C36" s="429" t="s">
        <v>449</v>
      </c>
      <c r="D36" s="415" t="str">
        <f>"Indication of "&amp;Calcu!B3&amp;" (N)"</f>
        <v>Indication of 0 (N)</v>
      </c>
      <c r="E36" s="422"/>
      <c r="F36" s="422"/>
      <c r="G36" s="417"/>
      <c r="H36" s="426" t="s">
        <v>177</v>
      </c>
      <c r="I36" s="409" t="s">
        <v>178</v>
      </c>
      <c r="J36" s="150"/>
    </row>
    <row r="37" spans="1:10" s="239" customFormat="1" ht="15" customHeight="1">
      <c r="A37" s="71" t="str">
        <f>A36</f>
        <v>삭제</v>
      </c>
      <c r="C37" s="430"/>
      <c r="D37" s="418"/>
      <c r="E37" s="419"/>
      <c r="F37" s="419"/>
      <c r="G37" s="420"/>
      <c r="H37" s="427"/>
      <c r="I37" s="428"/>
      <c r="J37" s="150"/>
    </row>
    <row r="38" spans="1:10" ht="15" customHeight="1">
      <c r="A38" s="71" t="str">
        <f>A37</f>
        <v>삭제</v>
      </c>
      <c r="C38" s="430"/>
      <c r="D38" s="423" t="s">
        <v>173</v>
      </c>
      <c r="E38" s="425" t="s">
        <v>174</v>
      </c>
      <c r="F38" s="425" t="s">
        <v>175</v>
      </c>
      <c r="G38" s="425" t="s">
        <v>176</v>
      </c>
      <c r="H38" s="427"/>
      <c r="I38" s="428"/>
      <c r="J38" s="150"/>
    </row>
    <row r="39" spans="1:10" s="241" customFormat="1" ht="15" customHeight="1">
      <c r="A39" s="71"/>
      <c r="C39" s="431"/>
      <c r="D39" s="424"/>
      <c r="E39" s="408"/>
      <c r="F39" s="408"/>
      <c r="G39" s="408"/>
      <c r="H39" s="408"/>
      <c r="I39" s="410"/>
      <c r="J39" s="150"/>
    </row>
    <row r="40" spans="1:10" ht="15" customHeight="1">
      <c r="A40" s="70" t="str">
        <f>IF(Calcu!M109=TRUE,"","삭제")</f>
        <v>삭제</v>
      </c>
      <c r="B40" s="58"/>
      <c r="C40" s="147" t="e">
        <f ca="1">Calcu!C109</f>
        <v>#VALUE!</v>
      </c>
      <c r="D40" s="148" t="e">
        <f ca="1">Calcu!D109</f>
        <v>#VALUE!</v>
      </c>
      <c r="E40" s="148" t="e">
        <f ca="1">Calcu!E109</f>
        <v>#VALUE!</v>
      </c>
      <c r="F40" s="148" t="e">
        <f ca="1">Calcu!F109</f>
        <v>#VALUE!</v>
      </c>
      <c r="G40" s="148" t="e">
        <f ca="1">Calcu!G109</f>
        <v>#VALUE!</v>
      </c>
      <c r="H40" s="148" t="str">
        <f>Calcu!I109</f>
        <v>-</v>
      </c>
      <c r="I40" s="149" t="str">
        <f>Calcu!J109</f>
        <v>-</v>
      </c>
      <c r="J40" s="150"/>
    </row>
    <row r="41" spans="1:10" ht="15" customHeight="1">
      <c r="A41" s="70" t="str">
        <f>IF(Calcu!M110=TRUE,"","삭제")</f>
        <v>삭제</v>
      </c>
      <c r="B41" s="58"/>
      <c r="C41" s="147" t="e">
        <f ca="1">Calcu!C110</f>
        <v>#VALUE!</v>
      </c>
      <c r="D41" s="148" t="e">
        <f ca="1">Calcu!D110</f>
        <v>#VALUE!</v>
      </c>
      <c r="E41" s="148" t="e">
        <f ca="1">Calcu!E110</f>
        <v>#VALUE!</v>
      </c>
      <c r="F41" s="148" t="e">
        <f ca="1">Calcu!F110</f>
        <v>#VALUE!</v>
      </c>
      <c r="G41" s="148" t="e">
        <f ca="1">Calcu!G110</f>
        <v>#VALUE!</v>
      </c>
      <c r="H41" s="148" t="str">
        <f ca="1">Calcu!I110</f>
        <v/>
      </c>
      <c r="I41" s="149" t="e">
        <f ca="1">Calcu!J110</f>
        <v>#DIV/0!</v>
      </c>
      <c r="J41" s="150"/>
    </row>
    <row r="42" spans="1:10" ht="15" customHeight="1">
      <c r="A42" s="70" t="str">
        <f>IF(Calcu!M111=TRUE,"","삭제")</f>
        <v>삭제</v>
      </c>
      <c r="B42" s="58"/>
      <c r="C42" s="147" t="e">
        <f ca="1">Calcu!C111</f>
        <v>#VALUE!</v>
      </c>
      <c r="D42" s="148" t="e">
        <f ca="1">Calcu!D111</f>
        <v>#VALUE!</v>
      </c>
      <c r="E42" s="148" t="e">
        <f ca="1">Calcu!E111</f>
        <v>#VALUE!</v>
      </c>
      <c r="F42" s="148" t="e">
        <f ca="1">Calcu!F111</f>
        <v>#VALUE!</v>
      </c>
      <c r="G42" s="148" t="e">
        <f ca="1">Calcu!G111</f>
        <v>#VALUE!</v>
      </c>
      <c r="H42" s="148" t="str">
        <f ca="1">Calcu!I111</f>
        <v/>
      </c>
      <c r="I42" s="149" t="e">
        <f ca="1">Calcu!J111</f>
        <v>#DIV/0!</v>
      </c>
      <c r="J42" s="150"/>
    </row>
    <row r="43" spans="1:10" ht="15" customHeight="1">
      <c r="A43" s="70" t="str">
        <f>IF(Calcu!M112=TRUE,"","삭제")</f>
        <v>삭제</v>
      </c>
      <c r="B43" s="58"/>
      <c r="C43" s="147" t="e">
        <f ca="1">Calcu!C112</f>
        <v>#VALUE!</v>
      </c>
      <c r="D43" s="148" t="e">
        <f ca="1">Calcu!D112</f>
        <v>#VALUE!</v>
      </c>
      <c r="E43" s="148" t="e">
        <f ca="1">Calcu!E112</f>
        <v>#VALUE!</v>
      </c>
      <c r="F43" s="148" t="e">
        <f ca="1">Calcu!F112</f>
        <v>#VALUE!</v>
      </c>
      <c r="G43" s="148" t="e">
        <f ca="1">Calcu!G112</f>
        <v>#VALUE!</v>
      </c>
      <c r="H43" s="148" t="str">
        <f ca="1">Calcu!I112</f>
        <v/>
      </c>
      <c r="I43" s="149" t="e">
        <f ca="1">Calcu!J112</f>
        <v>#DIV/0!</v>
      </c>
      <c r="J43" s="150"/>
    </row>
    <row r="44" spans="1:10" ht="15" customHeight="1">
      <c r="A44" s="70" t="str">
        <f>IF(Calcu!M113=TRUE,"","삭제")</f>
        <v>삭제</v>
      </c>
      <c r="B44" s="58"/>
      <c r="C44" s="147" t="e">
        <f ca="1">Calcu!C113</f>
        <v>#VALUE!</v>
      </c>
      <c r="D44" s="148" t="e">
        <f ca="1">Calcu!D113</f>
        <v>#VALUE!</v>
      </c>
      <c r="E44" s="148" t="e">
        <f ca="1">Calcu!E113</f>
        <v>#VALUE!</v>
      </c>
      <c r="F44" s="148" t="e">
        <f ca="1">Calcu!F113</f>
        <v>#VALUE!</v>
      </c>
      <c r="G44" s="148" t="e">
        <f ca="1">Calcu!G113</f>
        <v>#VALUE!</v>
      </c>
      <c r="H44" s="148" t="str">
        <f ca="1">Calcu!I113</f>
        <v/>
      </c>
      <c r="I44" s="149" t="e">
        <f ca="1">Calcu!J113</f>
        <v>#DIV/0!</v>
      </c>
      <c r="J44" s="150"/>
    </row>
    <row r="45" spans="1:10" ht="15" customHeight="1">
      <c r="A45" s="70" t="str">
        <f>IF(Calcu!M114=TRUE,"","삭제")</f>
        <v>삭제</v>
      </c>
      <c r="B45" s="58"/>
      <c r="C45" s="147" t="e">
        <f ca="1">Calcu!C114</f>
        <v>#VALUE!</v>
      </c>
      <c r="D45" s="148" t="e">
        <f ca="1">Calcu!D114</f>
        <v>#VALUE!</v>
      </c>
      <c r="E45" s="148" t="e">
        <f ca="1">Calcu!E114</f>
        <v>#VALUE!</v>
      </c>
      <c r="F45" s="148" t="e">
        <f ca="1">Calcu!F114</f>
        <v>#VALUE!</v>
      </c>
      <c r="G45" s="148" t="e">
        <f ca="1">Calcu!G114</f>
        <v>#VALUE!</v>
      </c>
      <c r="H45" s="148" t="str">
        <f ca="1">Calcu!I114</f>
        <v/>
      </c>
      <c r="I45" s="149" t="e">
        <f ca="1">Calcu!J114</f>
        <v>#DIV/0!</v>
      </c>
      <c r="J45" s="150"/>
    </row>
    <row r="46" spans="1:10" ht="15" customHeight="1">
      <c r="A46" s="70" t="str">
        <f>IF(Calcu!M115=TRUE,"","삭제")</f>
        <v>삭제</v>
      </c>
      <c r="B46" s="58"/>
      <c r="C46" s="147" t="e">
        <f ca="1">Calcu!C115</f>
        <v>#VALUE!</v>
      </c>
      <c r="D46" s="148" t="e">
        <f ca="1">Calcu!D115</f>
        <v>#VALUE!</v>
      </c>
      <c r="E46" s="148" t="e">
        <f ca="1">Calcu!E115</f>
        <v>#VALUE!</v>
      </c>
      <c r="F46" s="148" t="e">
        <f ca="1">Calcu!F115</f>
        <v>#VALUE!</v>
      </c>
      <c r="G46" s="148" t="e">
        <f ca="1">Calcu!G115</f>
        <v>#VALUE!</v>
      </c>
      <c r="H46" s="148" t="str">
        <f ca="1">Calcu!I115</f>
        <v/>
      </c>
      <c r="I46" s="149" t="e">
        <f ca="1">Calcu!J115</f>
        <v>#DIV/0!</v>
      </c>
      <c r="J46" s="150"/>
    </row>
    <row r="47" spans="1:10" ht="15" customHeight="1">
      <c r="A47" s="70" t="str">
        <f>IF(Calcu!M116=TRUE,"","삭제")</f>
        <v>삭제</v>
      </c>
      <c r="B47" s="58"/>
      <c r="C47" s="147" t="e">
        <f ca="1">Calcu!C116</f>
        <v>#VALUE!</v>
      </c>
      <c r="D47" s="148" t="e">
        <f ca="1">Calcu!D116</f>
        <v>#VALUE!</v>
      </c>
      <c r="E47" s="148" t="e">
        <f ca="1">Calcu!E116</f>
        <v>#VALUE!</v>
      </c>
      <c r="F47" s="148" t="e">
        <f ca="1">Calcu!F116</f>
        <v>#VALUE!</v>
      </c>
      <c r="G47" s="148" t="e">
        <f ca="1">Calcu!G116</f>
        <v>#VALUE!</v>
      </c>
      <c r="H47" s="148" t="str">
        <f ca="1">Calcu!I116</f>
        <v/>
      </c>
      <c r="I47" s="149" t="e">
        <f ca="1">Calcu!J116</f>
        <v>#DIV/0!</v>
      </c>
      <c r="J47" s="150"/>
    </row>
    <row r="48" spans="1:10" ht="15" customHeight="1">
      <c r="A48" s="70" t="str">
        <f>IF(Calcu!M117=TRUE,"","삭제")</f>
        <v>삭제</v>
      </c>
      <c r="B48" s="58"/>
      <c r="C48" s="147" t="e">
        <f ca="1">Calcu!C117</f>
        <v>#VALUE!</v>
      </c>
      <c r="D48" s="148" t="e">
        <f ca="1">Calcu!D117</f>
        <v>#VALUE!</v>
      </c>
      <c r="E48" s="148" t="e">
        <f ca="1">Calcu!E117</f>
        <v>#VALUE!</v>
      </c>
      <c r="F48" s="148" t="e">
        <f ca="1">Calcu!F117</f>
        <v>#VALUE!</v>
      </c>
      <c r="G48" s="148" t="e">
        <f ca="1">Calcu!G117</f>
        <v>#VALUE!</v>
      </c>
      <c r="H48" s="148" t="str">
        <f ca="1">Calcu!I117</f>
        <v/>
      </c>
      <c r="I48" s="149" t="e">
        <f ca="1">Calcu!J117</f>
        <v>#DIV/0!</v>
      </c>
      <c r="J48" s="150"/>
    </row>
    <row r="49" spans="1:10" ht="15" customHeight="1">
      <c r="A49" s="70" t="str">
        <f>IF(Calcu!M118=TRUE,"","삭제")</f>
        <v>삭제</v>
      </c>
      <c r="B49" s="58"/>
      <c r="C49" s="147" t="e">
        <f ca="1">Calcu!C118</f>
        <v>#VALUE!</v>
      </c>
      <c r="D49" s="148" t="e">
        <f ca="1">Calcu!D118</f>
        <v>#VALUE!</v>
      </c>
      <c r="E49" s="148" t="e">
        <f ca="1">Calcu!E118</f>
        <v>#VALUE!</v>
      </c>
      <c r="F49" s="148" t="e">
        <f ca="1">Calcu!F118</f>
        <v>#VALUE!</v>
      </c>
      <c r="G49" s="148" t="e">
        <f ca="1">Calcu!G118</f>
        <v>#VALUE!</v>
      </c>
      <c r="H49" s="148" t="str">
        <f ca="1">Calcu!I118</f>
        <v/>
      </c>
      <c r="I49" s="149" t="e">
        <f ca="1">Calcu!J118</f>
        <v>#DIV/0!</v>
      </c>
      <c r="J49" s="150"/>
    </row>
    <row r="50" spans="1:10" ht="15" customHeight="1">
      <c r="A50" s="70" t="str">
        <f>IF(Calcu!M119=TRUE,"","삭제")</f>
        <v>삭제</v>
      </c>
      <c r="B50" s="58"/>
      <c r="C50" s="147" t="e">
        <f ca="1">Calcu!C119</f>
        <v>#VALUE!</v>
      </c>
      <c r="D50" s="148" t="e">
        <f ca="1">Calcu!D119</f>
        <v>#VALUE!</v>
      </c>
      <c r="E50" s="148" t="e">
        <f ca="1">Calcu!E119</f>
        <v>#VALUE!</v>
      </c>
      <c r="F50" s="148" t="e">
        <f ca="1">Calcu!F119</f>
        <v>#VALUE!</v>
      </c>
      <c r="G50" s="148" t="e">
        <f ca="1">Calcu!G119</f>
        <v>#VALUE!</v>
      </c>
      <c r="H50" s="148" t="str">
        <f ca="1">Calcu!I119</f>
        <v/>
      </c>
      <c r="I50" s="149" t="e">
        <f ca="1">Calcu!J119</f>
        <v>#DIV/0!</v>
      </c>
      <c r="J50" s="150"/>
    </row>
    <row r="51" spans="1:10" ht="15" customHeight="1">
      <c r="A51" s="70" t="str">
        <f>IF(Calcu!M120=TRUE,"","삭제")</f>
        <v>삭제</v>
      </c>
      <c r="B51" s="58"/>
      <c r="C51" s="147" t="e">
        <f ca="1">Calcu!C120</f>
        <v>#VALUE!</v>
      </c>
      <c r="D51" s="148" t="e">
        <f ca="1">Calcu!D120</f>
        <v>#VALUE!</v>
      </c>
      <c r="E51" s="148" t="e">
        <f ca="1">Calcu!E120</f>
        <v>#VALUE!</v>
      </c>
      <c r="F51" s="148" t="e">
        <f ca="1">Calcu!F120</f>
        <v>#VALUE!</v>
      </c>
      <c r="G51" s="148" t="e">
        <f ca="1">Calcu!G120</f>
        <v>#VALUE!</v>
      </c>
      <c r="H51" s="148" t="str">
        <f ca="1">Calcu!I120</f>
        <v/>
      </c>
      <c r="I51" s="149" t="e">
        <f ca="1">Calcu!J120</f>
        <v>#DIV/0!</v>
      </c>
      <c r="J51" s="150"/>
    </row>
    <row r="52" spans="1:10" ht="15" customHeight="1">
      <c r="A52" s="70" t="str">
        <f>IF(Calcu!M121=TRUE,"","삭제")</f>
        <v>삭제</v>
      </c>
      <c r="B52" s="58"/>
      <c r="C52" s="147" t="e">
        <f ca="1">Calcu!C121</f>
        <v>#VALUE!</v>
      </c>
      <c r="D52" s="148" t="e">
        <f ca="1">Calcu!D121</f>
        <v>#VALUE!</v>
      </c>
      <c r="E52" s="148" t="e">
        <f ca="1">Calcu!E121</f>
        <v>#VALUE!</v>
      </c>
      <c r="F52" s="148" t="e">
        <f ca="1">Calcu!F121</f>
        <v>#VALUE!</v>
      </c>
      <c r="G52" s="148" t="e">
        <f ca="1">Calcu!G121</f>
        <v>#VALUE!</v>
      </c>
      <c r="H52" s="148" t="str">
        <f ca="1">Calcu!I121</f>
        <v/>
      </c>
      <c r="I52" s="149" t="e">
        <f ca="1">Calcu!J121</f>
        <v>#DIV/0!</v>
      </c>
      <c r="J52" s="150"/>
    </row>
    <row r="53" spans="1:10" ht="15" customHeight="1">
      <c r="A53" s="70" t="str">
        <f>IF(Calcu!M122=TRUE,"","삭제")</f>
        <v>삭제</v>
      </c>
      <c r="B53" s="58"/>
      <c r="C53" s="147" t="e">
        <f ca="1">Calcu!C122</f>
        <v>#VALUE!</v>
      </c>
      <c r="D53" s="148" t="e">
        <f ca="1">Calcu!D122</f>
        <v>#VALUE!</v>
      </c>
      <c r="E53" s="148" t="e">
        <f ca="1">Calcu!E122</f>
        <v>#VALUE!</v>
      </c>
      <c r="F53" s="148" t="e">
        <f ca="1">Calcu!F122</f>
        <v>#VALUE!</v>
      </c>
      <c r="G53" s="148" t="e">
        <f ca="1">Calcu!G122</f>
        <v>#VALUE!</v>
      </c>
      <c r="H53" s="148" t="str">
        <f ca="1">Calcu!I122</f>
        <v/>
      </c>
      <c r="I53" s="149" t="e">
        <f ca="1">Calcu!J122</f>
        <v>#DIV/0!</v>
      </c>
      <c r="J53" s="150"/>
    </row>
    <row r="54" spans="1:10" ht="15" customHeight="1">
      <c r="A54" s="70" t="str">
        <f>IF(Calcu!M123=TRUE,"","삭제")</f>
        <v>삭제</v>
      </c>
      <c r="B54" s="58"/>
      <c r="C54" s="147" t="e">
        <f ca="1">Calcu!C123</f>
        <v>#VALUE!</v>
      </c>
      <c r="D54" s="148" t="e">
        <f ca="1">Calcu!D123</f>
        <v>#VALUE!</v>
      </c>
      <c r="E54" s="148" t="e">
        <f ca="1">Calcu!E123</f>
        <v>#VALUE!</v>
      </c>
      <c r="F54" s="148" t="e">
        <f ca="1">Calcu!F123</f>
        <v>#VALUE!</v>
      </c>
      <c r="G54" s="148" t="e">
        <f ca="1">Calcu!G123</f>
        <v>#VALUE!</v>
      </c>
      <c r="H54" s="148" t="str">
        <f ca="1">Calcu!I123</f>
        <v/>
      </c>
      <c r="I54" s="149" t="e">
        <f ca="1">Calcu!J123</f>
        <v>#DIV/0!</v>
      </c>
      <c r="J54" s="150"/>
    </row>
    <row r="55" spans="1:10" ht="15" customHeight="1">
      <c r="A55" s="70" t="str">
        <f>IF(Calcu!M124=TRUE,"","삭제")</f>
        <v>삭제</v>
      </c>
      <c r="B55" s="58"/>
      <c r="C55" s="147" t="e">
        <f ca="1">Calcu!C124</f>
        <v>#VALUE!</v>
      </c>
      <c r="D55" s="148" t="e">
        <f ca="1">Calcu!D124</f>
        <v>#VALUE!</v>
      </c>
      <c r="E55" s="148" t="e">
        <f ca="1">Calcu!E124</f>
        <v>#VALUE!</v>
      </c>
      <c r="F55" s="148" t="e">
        <f ca="1">Calcu!F124</f>
        <v>#VALUE!</v>
      </c>
      <c r="G55" s="148" t="e">
        <f ca="1">Calcu!G124</f>
        <v>#VALUE!</v>
      </c>
      <c r="H55" s="148" t="str">
        <f ca="1">Calcu!I124</f>
        <v/>
      </c>
      <c r="I55" s="149" t="e">
        <f ca="1">Calcu!J124</f>
        <v>#DIV/0!</v>
      </c>
      <c r="J55" s="150"/>
    </row>
    <row r="56" spans="1:10" ht="15" customHeight="1">
      <c r="A56" s="70" t="str">
        <f>IF(Calcu!M125=TRUE,"","삭제")</f>
        <v>삭제</v>
      </c>
      <c r="B56" s="58"/>
      <c r="C56" s="147" t="e">
        <f ca="1">Calcu!C125</f>
        <v>#VALUE!</v>
      </c>
      <c r="D56" s="148" t="e">
        <f ca="1">Calcu!D125</f>
        <v>#VALUE!</v>
      </c>
      <c r="E56" s="148" t="e">
        <f ca="1">Calcu!E125</f>
        <v>#VALUE!</v>
      </c>
      <c r="F56" s="148" t="e">
        <f ca="1">Calcu!F125</f>
        <v>#VALUE!</v>
      </c>
      <c r="G56" s="148" t="e">
        <f ca="1">Calcu!G125</f>
        <v>#VALUE!</v>
      </c>
      <c r="H56" s="148" t="str">
        <f ca="1">Calcu!I125</f>
        <v/>
      </c>
      <c r="I56" s="149" t="e">
        <f ca="1">Calcu!J125</f>
        <v>#DIV/0!</v>
      </c>
      <c r="J56" s="150"/>
    </row>
    <row r="57" spans="1:10" ht="15" customHeight="1">
      <c r="A57" s="70" t="str">
        <f>IF(Calcu!M126=TRUE,"","삭제")</f>
        <v>삭제</v>
      </c>
      <c r="B57" s="58"/>
      <c r="C57" s="147" t="e">
        <f ca="1">Calcu!C126</f>
        <v>#VALUE!</v>
      </c>
      <c r="D57" s="148" t="e">
        <f ca="1">Calcu!D126</f>
        <v>#VALUE!</v>
      </c>
      <c r="E57" s="148" t="e">
        <f ca="1">Calcu!E126</f>
        <v>#VALUE!</v>
      </c>
      <c r="F57" s="148" t="e">
        <f ca="1">Calcu!F126</f>
        <v>#VALUE!</v>
      </c>
      <c r="G57" s="148" t="e">
        <f ca="1">Calcu!G126</f>
        <v>#VALUE!</v>
      </c>
      <c r="H57" s="148" t="str">
        <f ca="1">Calcu!I126</f>
        <v/>
      </c>
      <c r="I57" s="149" t="e">
        <f ca="1">Calcu!J126</f>
        <v>#DIV/0!</v>
      </c>
      <c r="J57" s="150"/>
    </row>
    <row r="58" spans="1:10" ht="15" customHeight="1">
      <c r="A58" s="71" t="str">
        <f>A35</f>
        <v>삭제</v>
      </c>
      <c r="C58" s="107"/>
      <c r="D58" s="108"/>
      <c r="E58" s="107"/>
      <c r="F58" s="107"/>
      <c r="G58" s="107"/>
      <c r="H58" s="107"/>
      <c r="I58" s="107"/>
      <c r="J58" s="150"/>
    </row>
    <row r="59" spans="1:10" ht="15" customHeight="1">
      <c r="A59" s="71"/>
      <c r="C59" s="240" t="s">
        <v>179</v>
      </c>
      <c r="D59" s="54"/>
      <c r="E59" s="115"/>
      <c r="F59" s="115"/>
      <c r="G59" s="115"/>
      <c r="H59" s="115"/>
    </row>
    <row r="60" spans="1:10" ht="15" customHeight="1">
      <c r="A60" s="71"/>
      <c r="C60" s="151"/>
      <c r="E60" s="243" t="s">
        <v>180</v>
      </c>
      <c r="F60" s="236" t="str">
        <f ca="1">Calcu!L91&amp;" )"</f>
        <v>2 )</v>
      </c>
      <c r="G60" s="115"/>
      <c r="H60" s="115"/>
    </row>
    <row r="61" spans="1:10" ht="15" customHeight="1">
      <c r="A61" s="71"/>
      <c r="C61" s="151"/>
      <c r="D61" s="54"/>
      <c r="E61" s="115"/>
      <c r="F61" s="115"/>
      <c r="G61" s="115"/>
      <c r="H61" s="115"/>
    </row>
    <row r="62" spans="1:10" ht="15" customHeight="1">
      <c r="A62" s="71"/>
      <c r="C62" s="54" t="str">
        <f ca="1">"3. Resolution : "&amp;Calcu!U90&amp;" N"</f>
        <v>3. Resolution : 약 0 N</v>
      </c>
      <c r="D62" s="54"/>
      <c r="E62" s="115"/>
      <c r="F62" s="115"/>
      <c r="G62" s="115"/>
      <c r="H62" s="115"/>
    </row>
    <row r="63" spans="1:10" ht="15" customHeight="1">
      <c r="B63" s="109"/>
      <c r="C63" s="109"/>
      <c r="D63" s="109"/>
      <c r="E63" s="110"/>
      <c r="F63" s="109"/>
      <c r="G63" s="109"/>
      <c r="H63" s="109"/>
      <c r="I63" s="109"/>
      <c r="J63" s="111"/>
    </row>
    <row r="67" spans="3:8" ht="15" customHeight="1">
      <c r="E67" s="56"/>
    </row>
    <row r="74" spans="3:8" ht="15" customHeight="1">
      <c r="C74" s="57"/>
      <c r="D74" s="55"/>
      <c r="E74" s="55"/>
      <c r="F74" s="55"/>
      <c r="G74" s="55"/>
      <c r="H74" s="57"/>
    </row>
  </sheetData>
  <mergeCells count="17">
    <mergeCell ref="G38:G39"/>
    <mergeCell ref="D12:G13"/>
    <mergeCell ref="A1:K2"/>
    <mergeCell ref="D36:G37"/>
    <mergeCell ref="D14:D15"/>
    <mergeCell ref="E14:E15"/>
    <mergeCell ref="F14:F15"/>
    <mergeCell ref="G14:G15"/>
    <mergeCell ref="H12:H15"/>
    <mergeCell ref="I12:I15"/>
    <mergeCell ref="C12:C15"/>
    <mergeCell ref="C36:C39"/>
    <mergeCell ref="H36:H39"/>
    <mergeCell ref="I36:I39"/>
    <mergeCell ref="D38:D39"/>
    <mergeCell ref="E38:E39"/>
    <mergeCell ref="F38:F39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242" customWidth="1"/>
    <col min="2" max="4" width="1.77734375" style="242" hidden="1" customWidth="1"/>
    <col min="5" max="5" width="7.109375" style="242" bestFit="1" customWidth="1"/>
    <col min="6" max="6" width="9.21875" style="242" customWidth="1"/>
    <col min="7" max="7" width="4.44140625" style="242" bestFit="1" customWidth="1"/>
    <col min="8" max="8" width="8.77734375" style="242"/>
    <col min="9" max="9" width="1.77734375" style="242" customWidth="1"/>
    <col min="10" max="10" width="7.5546875" style="242" bestFit="1" customWidth="1"/>
    <col min="11" max="11" width="9.109375" style="242" bestFit="1" customWidth="1"/>
    <col min="12" max="12" width="5.21875" style="242" bestFit="1" customWidth="1"/>
    <col min="13" max="13" width="7.5546875" style="242" bestFit="1" customWidth="1"/>
    <col min="14" max="14" width="9.109375" style="242" bestFit="1" customWidth="1"/>
    <col min="15" max="15" width="5.21875" style="242" bestFit="1" customWidth="1"/>
    <col min="16" max="16" width="1.77734375" style="242" customWidth="1"/>
    <col min="17" max="17" width="10.33203125" style="242" customWidth="1"/>
    <col min="18" max="16384" width="8.77734375" style="242"/>
  </cols>
  <sheetData>
    <row r="1" spans="1:17" s="280" customFormat="1" ht="33" customHeight="1">
      <c r="A1" s="437" t="s">
        <v>401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</row>
    <row r="2" spans="1:17" s="280" customFormat="1" ht="33" customHeight="1">
      <c r="A2" s="437"/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</row>
    <row r="3" spans="1:17" s="280" customFormat="1" ht="12.75" customHeight="1">
      <c r="A3" s="114" t="s">
        <v>402</v>
      </c>
      <c r="B3" s="114"/>
      <c r="C3" s="114"/>
      <c r="D3" s="114"/>
      <c r="E3" s="114"/>
      <c r="F3" s="35"/>
      <c r="G3" s="35"/>
      <c r="H3" s="35"/>
      <c r="I3" s="35"/>
      <c r="J3" s="35"/>
      <c r="K3" s="35"/>
      <c r="L3" s="35"/>
      <c r="M3" s="35"/>
    </row>
    <row r="4" spans="1:17" s="281" customFormat="1" ht="13.5" customHeight="1">
      <c r="A4" s="119" t="str">
        <f>" 교   정   번   호(Calibration No) : "&amp;기본정보!H3</f>
        <v xml:space="preserve"> 교   정   번   호(Calibration No) : </v>
      </c>
      <c r="B4" s="119"/>
      <c r="C4" s="119"/>
      <c r="D4" s="119"/>
      <c r="E4" s="119"/>
      <c r="F4" s="120"/>
      <c r="G4" s="120"/>
      <c r="H4" s="120"/>
      <c r="I4" s="120"/>
      <c r="J4" s="120"/>
      <c r="K4" s="122"/>
      <c r="L4" s="123"/>
      <c r="M4" s="121"/>
      <c r="N4" s="121"/>
      <c r="O4" s="121"/>
      <c r="P4" s="121"/>
      <c r="Q4" s="121"/>
    </row>
    <row r="5" spans="1:17" s="54" customFormat="1" ht="15" customHeight="1"/>
    <row r="6" spans="1:17" ht="15" customHeight="1">
      <c r="E6" s="72" t="str">
        <f>"○ 품명 : "&amp;기본정보!C$5</f>
        <v xml:space="preserve">○ 품명 : </v>
      </c>
      <c r="F6" s="282"/>
      <c r="G6" s="282"/>
    </row>
    <row r="7" spans="1:17" ht="15" customHeight="1">
      <c r="E7" s="72" t="str">
        <f>"○ 제작회사 및 형식 : "&amp;기본정보!C$6&amp;" / "&amp;기본정보!C$7</f>
        <v xml:space="preserve">○ 제작회사 및 형식 :  / </v>
      </c>
      <c r="F7" s="282"/>
      <c r="G7" s="282"/>
    </row>
    <row r="8" spans="1:17" ht="15" customHeight="1">
      <c r="E8" s="72" t="str">
        <f>"○ 기기번호 : "&amp;기본정보!C$8</f>
        <v xml:space="preserve">○ 기기번호 : </v>
      </c>
      <c r="F8" s="282"/>
      <c r="G8" s="282"/>
    </row>
    <row r="10" spans="1:17" ht="15" customHeight="1">
      <c r="E10" s="283" t="s">
        <v>403</v>
      </c>
      <c r="G10" s="283"/>
    </row>
    <row r="11" spans="1:17" ht="15" customHeight="1">
      <c r="A11" s="71"/>
      <c r="B11" s="71"/>
      <c r="C11" s="71"/>
      <c r="D11" s="71"/>
      <c r="E11" s="71"/>
    </row>
    <row r="12" spans="1:17" s="284" customFormat="1" ht="15" customHeight="1">
      <c r="B12" s="438"/>
      <c r="C12" s="440"/>
      <c r="D12" s="440"/>
      <c r="E12" s="442" t="s">
        <v>410</v>
      </c>
      <c r="F12" s="444" t="s">
        <v>409</v>
      </c>
      <c r="G12" s="446" t="s">
        <v>404</v>
      </c>
      <c r="H12" s="448" t="s">
        <v>91</v>
      </c>
      <c r="I12" s="450"/>
      <c r="J12" s="451" t="s">
        <v>405</v>
      </c>
      <c r="K12" s="451"/>
      <c r="L12" s="451"/>
      <c r="M12" s="432" t="s">
        <v>406</v>
      </c>
      <c r="N12" s="432"/>
      <c r="O12" s="432"/>
      <c r="P12" s="433"/>
      <c r="Q12" s="435" t="s">
        <v>407</v>
      </c>
    </row>
    <row r="13" spans="1:17" s="285" customFormat="1" ht="22.5">
      <c r="B13" s="439"/>
      <c r="C13" s="441"/>
      <c r="D13" s="441"/>
      <c r="E13" s="443"/>
      <c r="F13" s="445"/>
      <c r="G13" s="447"/>
      <c r="H13" s="449"/>
      <c r="I13" s="441"/>
      <c r="J13" s="295" t="s">
        <v>426</v>
      </c>
      <c r="K13" s="296" t="s">
        <v>427</v>
      </c>
      <c r="L13" s="296" t="s">
        <v>429</v>
      </c>
      <c r="M13" s="295" t="s">
        <v>426</v>
      </c>
      <c r="N13" s="296" t="s">
        <v>430</v>
      </c>
      <c r="O13" s="296" t="s">
        <v>428</v>
      </c>
      <c r="P13" s="434"/>
      <c r="Q13" s="436"/>
    </row>
    <row r="14" spans="1:17" ht="15" customHeight="1">
      <c r="A14" s="71" t="str">
        <f>IF(Calcu!M91=TRUE,"","삭제")</f>
        <v>삭제</v>
      </c>
      <c r="B14" s="70"/>
      <c r="C14" s="70"/>
      <c r="D14" s="70"/>
      <c r="E14" s="242" t="s">
        <v>411</v>
      </c>
      <c r="F14" s="286" t="e">
        <f ca="1">IF(Calcu_ADJ!M91=FALSE,Calcu!C91,Calcu_ADJ!C91)</f>
        <v>#VALUE!</v>
      </c>
      <c r="G14" s="286" t="s">
        <v>170</v>
      </c>
      <c r="H14" s="286" t="str">
        <f ca="1">IF(Calcu_ADJ!M91=FALSE,Calcu!Y9,Calcu_ADJ!Y9)</f>
        <v>± 0</v>
      </c>
      <c r="J14" s="242" t="e">
        <f ca="1">Calcu!G91</f>
        <v>#VALUE!</v>
      </c>
      <c r="K14" s="242" t="e">
        <f ca="1">Calcu!H91</f>
        <v>#VALUE!</v>
      </c>
      <c r="L14" s="242" t="str">
        <f>LEFT(Calcu!Z9)</f>
        <v/>
      </c>
      <c r="M14" s="330" t="str">
        <f>Calcu_ADJ!G91</f>
        <v>-</v>
      </c>
      <c r="N14" s="330" t="str">
        <f>Calcu_ADJ!H91</f>
        <v>-</v>
      </c>
      <c r="O14" s="330" t="str">
        <f>LEFT(Calcu_ADJ!Z9)</f>
        <v>-</v>
      </c>
      <c r="Q14" s="242" t="str">
        <f>IF(Calcu_ADJ!M91=FALSE,Calcu!K91,Calcu_ADJ!K91)</f>
        <v>-</v>
      </c>
    </row>
    <row r="15" spans="1:17" ht="15" customHeight="1">
      <c r="A15" s="71" t="str">
        <f>IF(Calcu!M92=TRUE,"","삭제")</f>
        <v>삭제</v>
      </c>
      <c r="B15" s="70"/>
      <c r="C15" s="70"/>
      <c r="D15" s="70"/>
      <c r="E15" s="242" t="s">
        <v>411</v>
      </c>
      <c r="F15" s="348" t="e">
        <f ca="1">IF(Calcu_ADJ!M92=FALSE,Calcu!C92,Calcu_ADJ!C92)</f>
        <v>#VALUE!</v>
      </c>
      <c r="G15" s="286" t="s">
        <v>170</v>
      </c>
      <c r="H15" s="348" t="str">
        <f ca="1">IF(Calcu_ADJ!M92=FALSE,Calcu!Y10,Calcu_ADJ!Y10)</f>
        <v>± 0</v>
      </c>
      <c r="J15" s="242" t="e">
        <f ca="1">Calcu!G92</f>
        <v>#VALUE!</v>
      </c>
      <c r="K15" s="242" t="e">
        <f ca="1">Calcu!H92</f>
        <v>#VALUE!</v>
      </c>
      <c r="L15" s="242" t="str">
        <f>LEFT(Calcu!Z10)</f>
        <v/>
      </c>
      <c r="M15" s="330" t="str">
        <f>Calcu_ADJ!G92</f>
        <v>-</v>
      </c>
      <c r="N15" s="330" t="str">
        <f>Calcu_ADJ!H92</f>
        <v>-</v>
      </c>
      <c r="O15" s="330" t="str">
        <f>LEFT(Calcu_ADJ!Z10)</f>
        <v>-</v>
      </c>
      <c r="Q15" s="330" t="e">
        <f ca="1">IF(Calcu_ADJ!M92=FALSE,Calcu!K92,Calcu_ADJ!K92)</f>
        <v>#VALUE!</v>
      </c>
    </row>
    <row r="16" spans="1:17" ht="15" customHeight="1">
      <c r="A16" s="71" t="str">
        <f>IF(Calcu!M93=TRUE,"","삭제")</f>
        <v>삭제</v>
      </c>
      <c r="B16" s="70"/>
      <c r="C16" s="70"/>
      <c r="D16" s="70"/>
      <c r="E16" s="242" t="s">
        <v>411</v>
      </c>
      <c r="F16" s="348" t="e">
        <f ca="1">IF(Calcu_ADJ!M93=FALSE,Calcu!C93,Calcu_ADJ!C93)</f>
        <v>#VALUE!</v>
      </c>
      <c r="G16" s="286" t="s">
        <v>170</v>
      </c>
      <c r="H16" s="348" t="str">
        <f ca="1">IF(Calcu_ADJ!M93=FALSE,Calcu!Y11,Calcu_ADJ!Y11)</f>
        <v>± 0</v>
      </c>
      <c r="J16" s="242" t="e">
        <f ca="1">Calcu!G93</f>
        <v>#VALUE!</v>
      </c>
      <c r="K16" s="242" t="e">
        <f ca="1">Calcu!H93</f>
        <v>#VALUE!</v>
      </c>
      <c r="L16" s="242" t="str">
        <f>LEFT(Calcu!Z11)</f>
        <v/>
      </c>
      <c r="M16" s="330" t="str">
        <f>Calcu_ADJ!G93</f>
        <v>-</v>
      </c>
      <c r="N16" s="330" t="str">
        <f>Calcu_ADJ!H93</f>
        <v>-</v>
      </c>
      <c r="O16" s="330" t="str">
        <f>LEFT(Calcu_ADJ!Z11)</f>
        <v>-</v>
      </c>
      <c r="Q16" s="330" t="e">
        <f ca="1">IF(Calcu_ADJ!M93=FALSE,Calcu!K93,Calcu_ADJ!K93)</f>
        <v>#VALUE!</v>
      </c>
    </row>
    <row r="17" spans="1:17" ht="15" customHeight="1">
      <c r="A17" s="71" t="str">
        <f>IF(Calcu!M94=TRUE,"","삭제")</f>
        <v>삭제</v>
      </c>
      <c r="B17" s="70"/>
      <c r="C17" s="70"/>
      <c r="D17" s="70"/>
      <c r="E17" s="242" t="s">
        <v>411</v>
      </c>
      <c r="F17" s="348" t="e">
        <f ca="1">IF(Calcu_ADJ!M94=FALSE,Calcu!C94,Calcu_ADJ!C94)</f>
        <v>#VALUE!</v>
      </c>
      <c r="G17" s="286" t="s">
        <v>170</v>
      </c>
      <c r="H17" s="348" t="str">
        <f ca="1">IF(Calcu_ADJ!M94=FALSE,Calcu!Y12,Calcu_ADJ!Y12)</f>
        <v>± 0</v>
      </c>
      <c r="J17" s="242" t="e">
        <f ca="1">Calcu!G94</f>
        <v>#VALUE!</v>
      </c>
      <c r="K17" s="242" t="e">
        <f ca="1">Calcu!H94</f>
        <v>#VALUE!</v>
      </c>
      <c r="L17" s="242" t="str">
        <f>LEFT(Calcu!Z12)</f>
        <v/>
      </c>
      <c r="M17" s="330" t="str">
        <f>Calcu_ADJ!G94</f>
        <v>-</v>
      </c>
      <c r="N17" s="330" t="str">
        <f>Calcu_ADJ!H94</f>
        <v>-</v>
      </c>
      <c r="O17" s="330" t="str">
        <f>LEFT(Calcu_ADJ!Z12)</f>
        <v>-</v>
      </c>
      <c r="Q17" s="330" t="e">
        <f ca="1">IF(Calcu_ADJ!M94=FALSE,Calcu!K94,Calcu_ADJ!K94)</f>
        <v>#VALUE!</v>
      </c>
    </row>
    <row r="18" spans="1:17" ht="15" customHeight="1">
      <c r="A18" s="71" t="str">
        <f>IF(Calcu!M95=TRUE,"","삭제")</f>
        <v>삭제</v>
      </c>
      <c r="B18" s="70"/>
      <c r="C18" s="70"/>
      <c r="D18" s="70"/>
      <c r="E18" s="242" t="s">
        <v>411</v>
      </c>
      <c r="F18" s="348" t="e">
        <f ca="1">IF(Calcu_ADJ!M95=FALSE,Calcu!C95,Calcu_ADJ!C95)</f>
        <v>#VALUE!</v>
      </c>
      <c r="G18" s="286" t="s">
        <v>170</v>
      </c>
      <c r="H18" s="348" t="str">
        <f ca="1">IF(Calcu_ADJ!M95=FALSE,Calcu!Y13,Calcu_ADJ!Y13)</f>
        <v>± 0</v>
      </c>
      <c r="J18" s="242" t="e">
        <f ca="1">Calcu!G95</f>
        <v>#VALUE!</v>
      </c>
      <c r="K18" s="242" t="e">
        <f ca="1">Calcu!H95</f>
        <v>#VALUE!</v>
      </c>
      <c r="L18" s="242" t="str">
        <f>LEFT(Calcu!Z13)</f>
        <v/>
      </c>
      <c r="M18" s="330" t="str">
        <f>Calcu_ADJ!G95</f>
        <v>-</v>
      </c>
      <c r="N18" s="330" t="str">
        <f>Calcu_ADJ!H95</f>
        <v>-</v>
      </c>
      <c r="O18" s="330" t="str">
        <f>LEFT(Calcu_ADJ!Z13)</f>
        <v>-</v>
      </c>
      <c r="Q18" s="330" t="e">
        <f ca="1">IF(Calcu_ADJ!M95=FALSE,Calcu!K95,Calcu_ADJ!K95)</f>
        <v>#VALUE!</v>
      </c>
    </row>
    <row r="19" spans="1:17" ht="15" customHeight="1">
      <c r="A19" s="71" t="str">
        <f>IF(Calcu!M96=TRUE,"","삭제")</f>
        <v>삭제</v>
      </c>
      <c r="B19" s="70"/>
      <c r="C19" s="70"/>
      <c r="D19" s="70"/>
      <c r="E19" s="242" t="s">
        <v>411</v>
      </c>
      <c r="F19" s="348" t="e">
        <f ca="1">IF(Calcu_ADJ!M96=FALSE,Calcu!C96,Calcu_ADJ!C96)</f>
        <v>#VALUE!</v>
      </c>
      <c r="G19" s="286" t="s">
        <v>170</v>
      </c>
      <c r="H19" s="348" t="str">
        <f ca="1">IF(Calcu_ADJ!M96=FALSE,Calcu!Y14,Calcu_ADJ!Y14)</f>
        <v>± 0</v>
      </c>
      <c r="J19" s="242" t="e">
        <f ca="1">Calcu!G96</f>
        <v>#VALUE!</v>
      </c>
      <c r="K19" s="242" t="e">
        <f ca="1">Calcu!H96</f>
        <v>#VALUE!</v>
      </c>
      <c r="L19" s="242" t="str">
        <f>LEFT(Calcu!Z14)</f>
        <v/>
      </c>
      <c r="M19" s="330" t="str">
        <f>Calcu_ADJ!G96</f>
        <v>-</v>
      </c>
      <c r="N19" s="330" t="str">
        <f>Calcu_ADJ!H96</f>
        <v>-</v>
      </c>
      <c r="O19" s="330" t="str">
        <f>LEFT(Calcu_ADJ!Z14)</f>
        <v>-</v>
      </c>
      <c r="Q19" s="330" t="e">
        <f ca="1">IF(Calcu_ADJ!M96=FALSE,Calcu!K96,Calcu_ADJ!K96)</f>
        <v>#VALUE!</v>
      </c>
    </row>
    <row r="20" spans="1:17" ht="15" customHeight="1">
      <c r="A20" s="71" t="str">
        <f>IF(Calcu!M97=TRUE,"","삭제")</f>
        <v>삭제</v>
      </c>
      <c r="B20" s="70"/>
      <c r="C20" s="70"/>
      <c r="D20" s="70"/>
      <c r="E20" s="242" t="s">
        <v>411</v>
      </c>
      <c r="F20" s="348" t="e">
        <f ca="1">IF(Calcu_ADJ!M97=FALSE,Calcu!C97,Calcu_ADJ!C97)</f>
        <v>#VALUE!</v>
      </c>
      <c r="G20" s="286" t="s">
        <v>170</v>
      </c>
      <c r="H20" s="348" t="str">
        <f ca="1">IF(Calcu_ADJ!M97=FALSE,Calcu!Y15,Calcu_ADJ!Y15)</f>
        <v>± 0</v>
      </c>
      <c r="J20" s="242" t="e">
        <f ca="1">Calcu!G97</f>
        <v>#VALUE!</v>
      </c>
      <c r="K20" s="242" t="e">
        <f ca="1">Calcu!H97</f>
        <v>#VALUE!</v>
      </c>
      <c r="L20" s="242" t="str">
        <f>LEFT(Calcu!Z15)</f>
        <v/>
      </c>
      <c r="M20" s="330" t="str">
        <f>Calcu_ADJ!G97</f>
        <v>-</v>
      </c>
      <c r="N20" s="330" t="str">
        <f>Calcu_ADJ!H97</f>
        <v>-</v>
      </c>
      <c r="O20" s="330" t="str">
        <f>LEFT(Calcu_ADJ!Z15)</f>
        <v>-</v>
      </c>
      <c r="Q20" s="330" t="e">
        <f ca="1">IF(Calcu_ADJ!M97=FALSE,Calcu!K97,Calcu_ADJ!K97)</f>
        <v>#VALUE!</v>
      </c>
    </row>
    <row r="21" spans="1:17" ht="15" customHeight="1">
      <c r="A21" s="71" t="str">
        <f>IF(Calcu!M98=TRUE,"","삭제")</f>
        <v>삭제</v>
      </c>
      <c r="B21" s="70"/>
      <c r="C21" s="70"/>
      <c r="D21" s="70"/>
      <c r="E21" s="242" t="s">
        <v>411</v>
      </c>
      <c r="F21" s="348" t="e">
        <f ca="1">IF(Calcu_ADJ!M98=FALSE,Calcu!C98,Calcu_ADJ!C98)</f>
        <v>#VALUE!</v>
      </c>
      <c r="G21" s="286" t="s">
        <v>170</v>
      </c>
      <c r="H21" s="348" t="str">
        <f ca="1">IF(Calcu_ADJ!M98=FALSE,Calcu!Y16,Calcu_ADJ!Y16)</f>
        <v>± 0</v>
      </c>
      <c r="J21" s="242" t="e">
        <f ca="1">Calcu!G98</f>
        <v>#VALUE!</v>
      </c>
      <c r="K21" s="242" t="e">
        <f ca="1">Calcu!H98</f>
        <v>#VALUE!</v>
      </c>
      <c r="L21" s="242" t="str">
        <f>LEFT(Calcu!Z16)</f>
        <v/>
      </c>
      <c r="M21" s="330" t="str">
        <f>Calcu_ADJ!G98</f>
        <v>-</v>
      </c>
      <c r="N21" s="330" t="str">
        <f>Calcu_ADJ!H98</f>
        <v>-</v>
      </c>
      <c r="O21" s="330" t="str">
        <f>LEFT(Calcu_ADJ!Z16)</f>
        <v>-</v>
      </c>
      <c r="Q21" s="330" t="e">
        <f ca="1">IF(Calcu_ADJ!M98=FALSE,Calcu!K98,Calcu_ADJ!K98)</f>
        <v>#VALUE!</v>
      </c>
    </row>
    <row r="22" spans="1:17" ht="15" customHeight="1">
      <c r="A22" s="71" t="str">
        <f>IF(Calcu!M99=TRUE,"","삭제")</f>
        <v>삭제</v>
      </c>
      <c r="B22" s="70"/>
      <c r="C22" s="70"/>
      <c r="D22" s="70"/>
      <c r="E22" s="242" t="s">
        <v>411</v>
      </c>
      <c r="F22" s="348" t="e">
        <f ca="1">IF(Calcu_ADJ!M99=FALSE,Calcu!C99,Calcu_ADJ!C99)</f>
        <v>#VALUE!</v>
      </c>
      <c r="G22" s="286" t="s">
        <v>170</v>
      </c>
      <c r="H22" s="348" t="str">
        <f ca="1">IF(Calcu_ADJ!M99=FALSE,Calcu!Y17,Calcu_ADJ!Y17)</f>
        <v>± 0</v>
      </c>
      <c r="J22" s="242" t="e">
        <f ca="1">Calcu!G99</f>
        <v>#VALUE!</v>
      </c>
      <c r="K22" s="242" t="e">
        <f ca="1">Calcu!H99</f>
        <v>#VALUE!</v>
      </c>
      <c r="L22" s="242" t="str">
        <f>LEFT(Calcu!Z17)</f>
        <v/>
      </c>
      <c r="M22" s="330" t="str">
        <f>Calcu_ADJ!G99</f>
        <v>-</v>
      </c>
      <c r="N22" s="330" t="str">
        <f>Calcu_ADJ!H99</f>
        <v>-</v>
      </c>
      <c r="O22" s="330" t="str">
        <f>LEFT(Calcu_ADJ!Z17)</f>
        <v>-</v>
      </c>
      <c r="Q22" s="330" t="e">
        <f ca="1">IF(Calcu_ADJ!M99=FALSE,Calcu!K99,Calcu_ADJ!K99)</f>
        <v>#VALUE!</v>
      </c>
    </row>
    <row r="23" spans="1:17" ht="15" customHeight="1">
      <c r="A23" s="71" t="str">
        <f>IF(Calcu!M100=TRUE,"","삭제")</f>
        <v>삭제</v>
      </c>
      <c r="B23" s="70"/>
      <c r="C23" s="70"/>
      <c r="D23" s="70"/>
      <c r="E23" s="242" t="s">
        <v>411</v>
      </c>
      <c r="F23" s="348" t="e">
        <f ca="1">IF(Calcu_ADJ!M100=FALSE,Calcu!C100,Calcu_ADJ!C100)</f>
        <v>#VALUE!</v>
      </c>
      <c r="G23" s="286" t="s">
        <v>170</v>
      </c>
      <c r="H23" s="348" t="str">
        <f ca="1">IF(Calcu_ADJ!M100=FALSE,Calcu!Y18,Calcu_ADJ!Y18)</f>
        <v>± 0</v>
      </c>
      <c r="J23" s="242" t="e">
        <f ca="1">Calcu!G100</f>
        <v>#VALUE!</v>
      </c>
      <c r="K23" s="242" t="e">
        <f ca="1">Calcu!H100</f>
        <v>#VALUE!</v>
      </c>
      <c r="L23" s="242" t="str">
        <f>LEFT(Calcu!Z18)</f>
        <v/>
      </c>
      <c r="M23" s="330" t="str">
        <f>Calcu_ADJ!G100</f>
        <v>-</v>
      </c>
      <c r="N23" s="330" t="str">
        <f>Calcu_ADJ!H100</f>
        <v>-</v>
      </c>
      <c r="O23" s="330" t="str">
        <f>LEFT(Calcu_ADJ!Z18)</f>
        <v>-</v>
      </c>
      <c r="Q23" s="330" t="e">
        <f ca="1">IF(Calcu_ADJ!M100=FALSE,Calcu!K100,Calcu_ADJ!K100)</f>
        <v>#VALUE!</v>
      </c>
    </row>
    <row r="24" spans="1:17" ht="15" customHeight="1">
      <c r="A24" s="71" t="str">
        <f>IF(Calcu!M101=TRUE,"","삭제")</f>
        <v>삭제</v>
      </c>
      <c r="B24" s="70"/>
      <c r="C24" s="70"/>
      <c r="D24" s="70"/>
      <c r="E24" s="242" t="s">
        <v>411</v>
      </c>
      <c r="F24" s="348" t="e">
        <f ca="1">IF(Calcu_ADJ!M101=FALSE,Calcu!C101,Calcu_ADJ!C101)</f>
        <v>#VALUE!</v>
      </c>
      <c r="G24" s="286" t="s">
        <v>170</v>
      </c>
      <c r="H24" s="348" t="str">
        <f ca="1">IF(Calcu_ADJ!M101=FALSE,Calcu!Y19,Calcu_ADJ!Y19)</f>
        <v>± 0</v>
      </c>
      <c r="J24" s="242" t="e">
        <f ca="1">Calcu!G101</f>
        <v>#VALUE!</v>
      </c>
      <c r="K24" s="242" t="e">
        <f ca="1">Calcu!H101</f>
        <v>#VALUE!</v>
      </c>
      <c r="L24" s="242" t="str">
        <f>LEFT(Calcu!Z19)</f>
        <v/>
      </c>
      <c r="M24" s="330" t="str">
        <f>Calcu_ADJ!G101</f>
        <v>-</v>
      </c>
      <c r="N24" s="330" t="str">
        <f>Calcu_ADJ!H101</f>
        <v>-</v>
      </c>
      <c r="O24" s="330" t="str">
        <f>LEFT(Calcu_ADJ!Z19)</f>
        <v>-</v>
      </c>
      <c r="Q24" s="330" t="e">
        <f ca="1">IF(Calcu_ADJ!M101=FALSE,Calcu!K101,Calcu_ADJ!K101)</f>
        <v>#VALUE!</v>
      </c>
    </row>
    <row r="25" spans="1:17" ht="15" customHeight="1">
      <c r="A25" s="71" t="str">
        <f>IF(Calcu!M102=TRUE,"","삭제")</f>
        <v>삭제</v>
      </c>
      <c r="B25" s="70"/>
      <c r="C25" s="70"/>
      <c r="D25" s="70"/>
      <c r="E25" s="242" t="s">
        <v>411</v>
      </c>
      <c r="F25" s="348" t="e">
        <f ca="1">IF(Calcu_ADJ!M102=FALSE,Calcu!C102,Calcu_ADJ!C102)</f>
        <v>#VALUE!</v>
      </c>
      <c r="G25" s="286" t="s">
        <v>170</v>
      </c>
      <c r="H25" s="348" t="str">
        <f ca="1">IF(Calcu_ADJ!M102=FALSE,Calcu!Y20,Calcu_ADJ!Y20)</f>
        <v>± 0</v>
      </c>
      <c r="J25" s="242" t="e">
        <f ca="1">Calcu!G102</f>
        <v>#VALUE!</v>
      </c>
      <c r="K25" s="242" t="e">
        <f ca="1">Calcu!H102</f>
        <v>#VALUE!</v>
      </c>
      <c r="L25" s="242" t="str">
        <f>LEFT(Calcu!Z20)</f>
        <v/>
      </c>
      <c r="M25" s="330" t="str">
        <f>Calcu_ADJ!G102</f>
        <v>-</v>
      </c>
      <c r="N25" s="330" t="str">
        <f>Calcu_ADJ!H102</f>
        <v>-</v>
      </c>
      <c r="O25" s="330" t="str">
        <f>LEFT(Calcu_ADJ!Z20)</f>
        <v>-</v>
      </c>
      <c r="Q25" s="330" t="e">
        <f ca="1">IF(Calcu_ADJ!M102=FALSE,Calcu!K102,Calcu_ADJ!K102)</f>
        <v>#VALUE!</v>
      </c>
    </row>
    <row r="26" spans="1:17" ht="15" customHeight="1">
      <c r="A26" s="71" t="str">
        <f>IF(Calcu!M103=TRUE,"","삭제")</f>
        <v>삭제</v>
      </c>
      <c r="B26" s="70"/>
      <c r="C26" s="70"/>
      <c r="D26" s="70"/>
      <c r="E26" s="242" t="s">
        <v>411</v>
      </c>
      <c r="F26" s="348" t="e">
        <f ca="1">IF(Calcu_ADJ!M103=FALSE,Calcu!C103,Calcu_ADJ!C103)</f>
        <v>#VALUE!</v>
      </c>
      <c r="G26" s="286" t="s">
        <v>170</v>
      </c>
      <c r="H26" s="348" t="str">
        <f ca="1">IF(Calcu_ADJ!M103=FALSE,Calcu!Y21,Calcu_ADJ!Y21)</f>
        <v>± 0</v>
      </c>
      <c r="J26" s="242" t="e">
        <f ca="1">Calcu!G103</f>
        <v>#VALUE!</v>
      </c>
      <c r="K26" s="242" t="e">
        <f ca="1">Calcu!H103</f>
        <v>#VALUE!</v>
      </c>
      <c r="L26" s="242" t="str">
        <f>LEFT(Calcu!Z21)</f>
        <v/>
      </c>
      <c r="M26" s="330" t="str">
        <f>Calcu_ADJ!G103</f>
        <v>-</v>
      </c>
      <c r="N26" s="330" t="str">
        <f>Calcu_ADJ!H103</f>
        <v>-</v>
      </c>
      <c r="O26" s="330" t="str">
        <f>LEFT(Calcu_ADJ!Z21)</f>
        <v>-</v>
      </c>
      <c r="Q26" s="330" t="e">
        <f ca="1">IF(Calcu_ADJ!M103=FALSE,Calcu!K103,Calcu_ADJ!K103)</f>
        <v>#VALUE!</v>
      </c>
    </row>
    <row r="27" spans="1:17" ht="15" customHeight="1">
      <c r="A27" s="71" t="str">
        <f>IF(Calcu!M104=TRUE,"","삭제")</f>
        <v>삭제</v>
      </c>
      <c r="B27" s="70"/>
      <c r="C27" s="70"/>
      <c r="D27" s="70"/>
      <c r="E27" s="242" t="s">
        <v>411</v>
      </c>
      <c r="F27" s="348" t="e">
        <f ca="1">IF(Calcu_ADJ!M104=FALSE,Calcu!C104,Calcu_ADJ!C104)</f>
        <v>#VALUE!</v>
      </c>
      <c r="G27" s="286" t="s">
        <v>170</v>
      </c>
      <c r="H27" s="348" t="str">
        <f ca="1">IF(Calcu_ADJ!M104=FALSE,Calcu!Y22,Calcu_ADJ!Y22)</f>
        <v>± 0</v>
      </c>
      <c r="J27" s="242" t="e">
        <f ca="1">Calcu!G104</f>
        <v>#VALUE!</v>
      </c>
      <c r="K27" s="242" t="e">
        <f ca="1">Calcu!H104</f>
        <v>#VALUE!</v>
      </c>
      <c r="L27" s="242" t="str">
        <f>LEFT(Calcu!Z22)</f>
        <v/>
      </c>
      <c r="M27" s="330" t="str">
        <f>Calcu_ADJ!G104</f>
        <v>-</v>
      </c>
      <c r="N27" s="330" t="str">
        <f>Calcu_ADJ!H104</f>
        <v>-</v>
      </c>
      <c r="O27" s="330" t="str">
        <f>LEFT(Calcu_ADJ!Z22)</f>
        <v>-</v>
      </c>
      <c r="Q27" s="330" t="e">
        <f ca="1">IF(Calcu_ADJ!M104=FALSE,Calcu!K104,Calcu_ADJ!K104)</f>
        <v>#VALUE!</v>
      </c>
    </row>
    <row r="28" spans="1:17" ht="15" customHeight="1">
      <c r="A28" s="71" t="str">
        <f>IF(Calcu!M105=TRUE,"","삭제")</f>
        <v>삭제</v>
      </c>
      <c r="B28" s="70"/>
      <c r="C28" s="70"/>
      <c r="D28" s="70"/>
      <c r="E28" s="242" t="s">
        <v>411</v>
      </c>
      <c r="F28" s="348" t="e">
        <f ca="1">IF(Calcu_ADJ!M105=FALSE,Calcu!C105,Calcu_ADJ!C105)</f>
        <v>#VALUE!</v>
      </c>
      <c r="G28" s="286" t="s">
        <v>170</v>
      </c>
      <c r="H28" s="348" t="str">
        <f ca="1">IF(Calcu_ADJ!M105=FALSE,Calcu!Y23,Calcu_ADJ!Y23)</f>
        <v>± 0</v>
      </c>
      <c r="J28" s="242" t="e">
        <f ca="1">Calcu!G105</f>
        <v>#VALUE!</v>
      </c>
      <c r="K28" s="242" t="e">
        <f ca="1">Calcu!H105</f>
        <v>#VALUE!</v>
      </c>
      <c r="L28" s="242" t="str">
        <f>LEFT(Calcu!Z23)</f>
        <v/>
      </c>
      <c r="M28" s="330" t="str">
        <f>Calcu_ADJ!G105</f>
        <v>-</v>
      </c>
      <c r="N28" s="330" t="str">
        <f>Calcu_ADJ!H105</f>
        <v>-</v>
      </c>
      <c r="O28" s="330" t="str">
        <f>LEFT(Calcu_ADJ!Z23)</f>
        <v>-</v>
      </c>
      <c r="Q28" s="330" t="e">
        <f ca="1">IF(Calcu_ADJ!M105=FALSE,Calcu!K105,Calcu_ADJ!K105)</f>
        <v>#VALUE!</v>
      </c>
    </row>
    <row r="29" spans="1:17" ht="15" customHeight="1">
      <c r="A29" s="71" t="str">
        <f>IF(Calcu!M106=TRUE,"","삭제")</f>
        <v>삭제</v>
      </c>
      <c r="B29" s="70"/>
      <c r="C29" s="70"/>
      <c r="D29" s="70"/>
      <c r="E29" s="242" t="s">
        <v>411</v>
      </c>
      <c r="F29" s="348" t="e">
        <f ca="1">IF(Calcu_ADJ!M106=FALSE,Calcu!C106,Calcu_ADJ!C106)</f>
        <v>#VALUE!</v>
      </c>
      <c r="G29" s="286" t="s">
        <v>170</v>
      </c>
      <c r="H29" s="348" t="str">
        <f ca="1">IF(Calcu_ADJ!M106=FALSE,Calcu!Y24,Calcu_ADJ!Y24)</f>
        <v>± 0</v>
      </c>
      <c r="J29" s="242" t="e">
        <f ca="1">Calcu!G106</f>
        <v>#VALUE!</v>
      </c>
      <c r="K29" s="242" t="e">
        <f ca="1">Calcu!H106</f>
        <v>#VALUE!</v>
      </c>
      <c r="L29" s="242" t="str">
        <f>LEFT(Calcu!Z24)</f>
        <v/>
      </c>
      <c r="M29" s="330" t="str">
        <f>Calcu_ADJ!G106</f>
        <v>-</v>
      </c>
      <c r="N29" s="330" t="str">
        <f>Calcu_ADJ!H106</f>
        <v>-</v>
      </c>
      <c r="O29" s="330" t="str">
        <f>LEFT(Calcu_ADJ!Z24)</f>
        <v>-</v>
      </c>
      <c r="Q29" s="330" t="e">
        <f ca="1">IF(Calcu_ADJ!M106=FALSE,Calcu!K106,Calcu_ADJ!K106)</f>
        <v>#VALUE!</v>
      </c>
    </row>
    <row r="30" spans="1:17" ht="15" customHeight="1">
      <c r="A30" s="71" t="str">
        <f>IF(Calcu!M107=TRUE,"","삭제")</f>
        <v>삭제</v>
      </c>
      <c r="B30" s="70"/>
      <c r="C30" s="70"/>
      <c r="D30" s="70"/>
      <c r="E30" s="242" t="s">
        <v>411</v>
      </c>
      <c r="F30" s="348" t="e">
        <f ca="1">IF(Calcu_ADJ!M107=FALSE,Calcu!C107,Calcu_ADJ!C107)</f>
        <v>#VALUE!</v>
      </c>
      <c r="G30" s="286" t="s">
        <v>170</v>
      </c>
      <c r="H30" s="348" t="str">
        <f ca="1">IF(Calcu_ADJ!M107=FALSE,Calcu!Y25,Calcu_ADJ!Y25)</f>
        <v>± 0</v>
      </c>
      <c r="J30" s="242" t="e">
        <f ca="1">Calcu!G107</f>
        <v>#VALUE!</v>
      </c>
      <c r="K30" s="242" t="e">
        <f ca="1">Calcu!H107</f>
        <v>#VALUE!</v>
      </c>
      <c r="L30" s="242" t="str">
        <f>LEFT(Calcu!Z25)</f>
        <v/>
      </c>
      <c r="M30" s="330" t="str">
        <f>Calcu_ADJ!G107</f>
        <v>-</v>
      </c>
      <c r="N30" s="330" t="str">
        <f>Calcu_ADJ!H107</f>
        <v>-</v>
      </c>
      <c r="O30" s="330" t="str">
        <f>LEFT(Calcu_ADJ!Z25)</f>
        <v>-</v>
      </c>
      <c r="Q30" s="330" t="e">
        <f ca="1">IF(Calcu_ADJ!M107=FALSE,Calcu!K107,Calcu_ADJ!K107)</f>
        <v>#VALUE!</v>
      </c>
    </row>
    <row r="31" spans="1:17" ht="15" customHeight="1">
      <c r="A31" s="71" t="str">
        <f>IF(Calcu!M108=TRUE,"","삭제")</f>
        <v>삭제</v>
      </c>
      <c r="B31" s="70"/>
      <c r="C31" s="70"/>
      <c r="D31" s="70"/>
      <c r="E31" s="242" t="s">
        <v>411</v>
      </c>
      <c r="F31" s="348" t="e">
        <f ca="1">IF(Calcu_ADJ!M108=FALSE,Calcu!C108,Calcu_ADJ!C108)</f>
        <v>#VALUE!</v>
      </c>
      <c r="G31" s="286" t="s">
        <v>170</v>
      </c>
      <c r="H31" s="348" t="str">
        <f ca="1">IF(Calcu_ADJ!M108=FALSE,Calcu!Y26,Calcu_ADJ!Y26)</f>
        <v>± 0</v>
      </c>
      <c r="J31" s="242" t="e">
        <f ca="1">Calcu!G108</f>
        <v>#VALUE!</v>
      </c>
      <c r="K31" s="242" t="e">
        <f ca="1">Calcu!H108</f>
        <v>#VALUE!</v>
      </c>
      <c r="L31" s="242" t="str">
        <f>LEFT(Calcu!Z26)</f>
        <v/>
      </c>
      <c r="M31" s="330" t="str">
        <f>Calcu_ADJ!G108</f>
        <v>-</v>
      </c>
      <c r="N31" s="330" t="str">
        <f>Calcu_ADJ!H108</f>
        <v>-</v>
      </c>
      <c r="O31" s="330" t="str">
        <f>LEFT(Calcu_ADJ!Z26)</f>
        <v>-</v>
      </c>
      <c r="Q31" s="330" t="e">
        <f ca="1">IF(Calcu_ADJ!M108=FALSE,Calcu!K108,Calcu_ADJ!K108)</f>
        <v>#VALUE!</v>
      </c>
    </row>
    <row r="32" spans="1:17" ht="15" customHeight="1">
      <c r="A32" s="71" t="str">
        <f>IF(Calcu!M109=TRUE,"","삭제")</f>
        <v>삭제</v>
      </c>
      <c r="B32" s="70"/>
      <c r="C32" s="70"/>
      <c r="D32" s="70"/>
      <c r="E32" s="242" t="s">
        <v>412</v>
      </c>
      <c r="F32" s="348" t="e">
        <f ca="1">IF(Calcu_ADJ!M109=FALSE,Calcu!C109,Calcu_ADJ!C109)</f>
        <v>#VALUE!</v>
      </c>
      <c r="G32" s="286" t="s">
        <v>170</v>
      </c>
      <c r="H32" s="348" t="str">
        <f ca="1">IF(Calcu_ADJ!M109=FALSE,Calcu!Y27,Calcu_ADJ!Y27)</f>
        <v>± 0</v>
      </c>
      <c r="J32" s="242" t="e">
        <f ca="1">Calcu!G109</f>
        <v>#VALUE!</v>
      </c>
      <c r="K32" s="242" t="e">
        <f ca="1">Calcu!H109</f>
        <v>#VALUE!</v>
      </c>
      <c r="L32" s="242" t="str">
        <f>LEFT(Calcu!Z27)</f>
        <v/>
      </c>
      <c r="M32" s="330" t="str">
        <f>Calcu_ADJ!G109</f>
        <v>-</v>
      </c>
      <c r="N32" s="330" t="str">
        <f>Calcu_ADJ!H109</f>
        <v>-</v>
      </c>
      <c r="O32" s="330" t="str">
        <f>LEFT(Calcu_ADJ!Z27)</f>
        <v>-</v>
      </c>
      <c r="Q32" s="330" t="str">
        <f>IF(Calcu_ADJ!M109=FALSE,Calcu!K109,Calcu_ADJ!K109)</f>
        <v>-</v>
      </c>
    </row>
    <row r="33" spans="1:17" ht="15" customHeight="1">
      <c r="A33" s="71" t="str">
        <f>IF(Calcu!M110=TRUE,"","삭제")</f>
        <v>삭제</v>
      </c>
      <c r="B33" s="70"/>
      <c r="C33" s="70"/>
      <c r="D33" s="70"/>
      <c r="E33" s="242" t="s">
        <v>412</v>
      </c>
      <c r="F33" s="348" t="e">
        <f ca="1">IF(Calcu_ADJ!M110=FALSE,Calcu!C110,Calcu_ADJ!C110)</f>
        <v>#VALUE!</v>
      </c>
      <c r="G33" s="286" t="s">
        <v>170</v>
      </c>
      <c r="H33" s="348" t="str">
        <f ca="1">IF(Calcu_ADJ!M110=FALSE,Calcu!Y28,Calcu_ADJ!Y28)</f>
        <v>± 0</v>
      </c>
      <c r="J33" s="242" t="e">
        <f ca="1">Calcu!G110</f>
        <v>#VALUE!</v>
      </c>
      <c r="K33" s="242" t="e">
        <f ca="1">Calcu!H110</f>
        <v>#VALUE!</v>
      </c>
      <c r="L33" s="242" t="str">
        <f>LEFT(Calcu!Z28)</f>
        <v/>
      </c>
      <c r="M33" s="330" t="str">
        <f>Calcu_ADJ!G110</f>
        <v>-</v>
      </c>
      <c r="N33" s="330" t="str">
        <f>Calcu_ADJ!H110</f>
        <v>-</v>
      </c>
      <c r="O33" s="330" t="str">
        <f>LEFT(Calcu_ADJ!Z28)</f>
        <v>-</v>
      </c>
      <c r="Q33" s="330" t="e">
        <f ca="1">IF(Calcu_ADJ!M110=FALSE,Calcu!K110,Calcu_ADJ!K110)</f>
        <v>#VALUE!</v>
      </c>
    </row>
    <row r="34" spans="1:17" ht="15" customHeight="1">
      <c r="A34" s="71" t="str">
        <f>IF(Calcu!M111=TRUE,"","삭제")</f>
        <v>삭제</v>
      </c>
      <c r="B34" s="70"/>
      <c r="C34" s="70"/>
      <c r="D34" s="70"/>
      <c r="E34" s="242" t="s">
        <v>412</v>
      </c>
      <c r="F34" s="348" t="e">
        <f ca="1">IF(Calcu_ADJ!M111=FALSE,Calcu!C111,Calcu_ADJ!C111)</f>
        <v>#VALUE!</v>
      </c>
      <c r="G34" s="286" t="s">
        <v>170</v>
      </c>
      <c r="H34" s="348" t="str">
        <f ca="1">IF(Calcu_ADJ!M111=FALSE,Calcu!Y29,Calcu_ADJ!Y29)</f>
        <v>± 0</v>
      </c>
      <c r="J34" s="242" t="e">
        <f ca="1">Calcu!G111</f>
        <v>#VALUE!</v>
      </c>
      <c r="K34" s="242" t="e">
        <f ca="1">Calcu!H111</f>
        <v>#VALUE!</v>
      </c>
      <c r="L34" s="242" t="str">
        <f>LEFT(Calcu!Z29)</f>
        <v/>
      </c>
      <c r="M34" s="330" t="str">
        <f>Calcu_ADJ!G111</f>
        <v>-</v>
      </c>
      <c r="N34" s="330" t="str">
        <f>Calcu_ADJ!H111</f>
        <v>-</v>
      </c>
      <c r="O34" s="330" t="str">
        <f>LEFT(Calcu_ADJ!Z29)</f>
        <v>-</v>
      </c>
      <c r="Q34" s="330" t="e">
        <f ca="1">IF(Calcu_ADJ!M111=FALSE,Calcu!K111,Calcu_ADJ!K111)</f>
        <v>#VALUE!</v>
      </c>
    </row>
    <row r="35" spans="1:17" ht="15" customHeight="1">
      <c r="A35" s="71" t="str">
        <f>IF(Calcu!M112=TRUE,"","삭제")</f>
        <v>삭제</v>
      </c>
      <c r="B35" s="70"/>
      <c r="C35" s="70"/>
      <c r="D35" s="70"/>
      <c r="E35" s="242" t="s">
        <v>412</v>
      </c>
      <c r="F35" s="348" t="e">
        <f ca="1">IF(Calcu_ADJ!M112=FALSE,Calcu!C112,Calcu_ADJ!C112)</f>
        <v>#VALUE!</v>
      </c>
      <c r="G35" s="286" t="s">
        <v>170</v>
      </c>
      <c r="H35" s="348" t="str">
        <f ca="1">IF(Calcu_ADJ!M112=FALSE,Calcu!Y30,Calcu_ADJ!Y30)</f>
        <v>± 0</v>
      </c>
      <c r="J35" s="242" t="e">
        <f ca="1">Calcu!G112</f>
        <v>#VALUE!</v>
      </c>
      <c r="K35" s="242" t="e">
        <f ca="1">Calcu!H112</f>
        <v>#VALUE!</v>
      </c>
      <c r="L35" s="242" t="str">
        <f>LEFT(Calcu!Z30)</f>
        <v/>
      </c>
      <c r="M35" s="330" t="str">
        <f>Calcu_ADJ!G112</f>
        <v>-</v>
      </c>
      <c r="N35" s="330" t="str">
        <f>Calcu_ADJ!H112</f>
        <v>-</v>
      </c>
      <c r="O35" s="330" t="str">
        <f>LEFT(Calcu_ADJ!Z30)</f>
        <v>-</v>
      </c>
      <c r="Q35" s="330" t="e">
        <f ca="1">IF(Calcu_ADJ!M112=FALSE,Calcu!K112,Calcu_ADJ!K112)</f>
        <v>#VALUE!</v>
      </c>
    </row>
    <row r="36" spans="1:17" ht="15" customHeight="1">
      <c r="A36" s="71" t="str">
        <f>IF(Calcu!M113=TRUE,"","삭제")</f>
        <v>삭제</v>
      </c>
      <c r="B36" s="70"/>
      <c r="C36" s="70"/>
      <c r="D36" s="70"/>
      <c r="E36" s="242" t="s">
        <v>412</v>
      </c>
      <c r="F36" s="348" t="e">
        <f ca="1">IF(Calcu_ADJ!M113=FALSE,Calcu!C113,Calcu_ADJ!C113)</f>
        <v>#VALUE!</v>
      </c>
      <c r="G36" s="286" t="s">
        <v>170</v>
      </c>
      <c r="H36" s="348" t="str">
        <f ca="1">IF(Calcu_ADJ!M113=FALSE,Calcu!Y31,Calcu_ADJ!Y31)</f>
        <v>± 0</v>
      </c>
      <c r="J36" s="242" t="e">
        <f ca="1">Calcu!G113</f>
        <v>#VALUE!</v>
      </c>
      <c r="K36" s="242" t="e">
        <f ca="1">Calcu!H113</f>
        <v>#VALUE!</v>
      </c>
      <c r="L36" s="242" t="str">
        <f>LEFT(Calcu!Z31)</f>
        <v/>
      </c>
      <c r="M36" s="330" t="str">
        <f>Calcu_ADJ!G113</f>
        <v>-</v>
      </c>
      <c r="N36" s="330" t="str">
        <f>Calcu_ADJ!H113</f>
        <v>-</v>
      </c>
      <c r="O36" s="330" t="str">
        <f>LEFT(Calcu_ADJ!Z31)</f>
        <v>-</v>
      </c>
      <c r="Q36" s="330" t="e">
        <f ca="1">IF(Calcu_ADJ!M113=FALSE,Calcu!K113,Calcu_ADJ!K113)</f>
        <v>#VALUE!</v>
      </c>
    </row>
    <row r="37" spans="1:17" ht="15" customHeight="1">
      <c r="A37" s="71" t="str">
        <f>IF(Calcu!M114=TRUE,"","삭제")</f>
        <v>삭제</v>
      </c>
      <c r="B37" s="70"/>
      <c r="C37" s="70"/>
      <c r="D37" s="70"/>
      <c r="E37" s="242" t="s">
        <v>412</v>
      </c>
      <c r="F37" s="348" t="e">
        <f ca="1">IF(Calcu_ADJ!M114=FALSE,Calcu!C114,Calcu_ADJ!C114)</f>
        <v>#VALUE!</v>
      </c>
      <c r="G37" s="286" t="s">
        <v>170</v>
      </c>
      <c r="H37" s="348" t="str">
        <f ca="1">IF(Calcu_ADJ!M114=FALSE,Calcu!Y32,Calcu_ADJ!Y32)</f>
        <v>± 0</v>
      </c>
      <c r="J37" s="242" t="e">
        <f ca="1">Calcu!G114</f>
        <v>#VALUE!</v>
      </c>
      <c r="K37" s="242" t="e">
        <f ca="1">Calcu!H114</f>
        <v>#VALUE!</v>
      </c>
      <c r="L37" s="242" t="str">
        <f>LEFT(Calcu!Z32)</f>
        <v/>
      </c>
      <c r="M37" s="330" t="str">
        <f>Calcu_ADJ!G114</f>
        <v>-</v>
      </c>
      <c r="N37" s="330" t="str">
        <f>Calcu_ADJ!H114</f>
        <v>-</v>
      </c>
      <c r="O37" s="330" t="str">
        <f>LEFT(Calcu_ADJ!Z32)</f>
        <v>-</v>
      </c>
      <c r="Q37" s="330" t="e">
        <f ca="1">IF(Calcu_ADJ!M114=FALSE,Calcu!K114,Calcu_ADJ!K114)</f>
        <v>#VALUE!</v>
      </c>
    </row>
    <row r="38" spans="1:17" ht="15" customHeight="1">
      <c r="A38" s="71" t="str">
        <f>IF(Calcu!M115=TRUE,"","삭제")</f>
        <v>삭제</v>
      </c>
      <c r="B38" s="70"/>
      <c r="C38" s="70"/>
      <c r="D38" s="70"/>
      <c r="E38" s="242" t="s">
        <v>412</v>
      </c>
      <c r="F38" s="348" t="e">
        <f ca="1">IF(Calcu_ADJ!M115=FALSE,Calcu!C115,Calcu_ADJ!C115)</f>
        <v>#VALUE!</v>
      </c>
      <c r="G38" s="286" t="s">
        <v>170</v>
      </c>
      <c r="H38" s="348" t="str">
        <f ca="1">IF(Calcu_ADJ!M115=FALSE,Calcu!Y33,Calcu_ADJ!Y33)</f>
        <v>± 0</v>
      </c>
      <c r="J38" s="242" t="e">
        <f ca="1">Calcu!G115</f>
        <v>#VALUE!</v>
      </c>
      <c r="K38" s="242" t="e">
        <f ca="1">Calcu!H115</f>
        <v>#VALUE!</v>
      </c>
      <c r="L38" s="242" t="str">
        <f>LEFT(Calcu!Z33)</f>
        <v/>
      </c>
      <c r="M38" s="330" t="str">
        <f>Calcu_ADJ!G115</f>
        <v>-</v>
      </c>
      <c r="N38" s="330" t="str">
        <f>Calcu_ADJ!H115</f>
        <v>-</v>
      </c>
      <c r="O38" s="330" t="str">
        <f>LEFT(Calcu_ADJ!Z33)</f>
        <v>-</v>
      </c>
      <c r="Q38" s="330" t="e">
        <f ca="1">IF(Calcu_ADJ!M115=FALSE,Calcu!K115,Calcu_ADJ!K115)</f>
        <v>#VALUE!</v>
      </c>
    </row>
    <row r="39" spans="1:17" ht="15" customHeight="1">
      <c r="A39" s="71" t="str">
        <f>IF(Calcu!M116=TRUE,"","삭제")</f>
        <v>삭제</v>
      </c>
      <c r="B39" s="70"/>
      <c r="C39" s="70"/>
      <c r="D39" s="70"/>
      <c r="E39" s="242" t="s">
        <v>412</v>
      </c>
      <c r="F39" s="348" t="e">
        <f ca="1">IF(Calcu_ADJ!M116=FALSE,Calcu!C116,Calcu_ADJ!C116)</f>
        <v>#VALUE!</v>
      </c>
      <c r="G39" s="286" t="s">
        <v>170</v>
      </c>
      <c r="H39" s="348" t="str">
        <f ca="1">IF(Calcu_ADJ!M116=FALSE,Calcu!Y34,Calcu_ADJ!Y34)</f>
        <v>± 0</v>
      </c>
      <c r="J39" s="242" t="e">
        <f ca="1">Calcu!G116</f>
        <v>#VALUE!</v>
      </c>
      <c r="K39" s="242" t="e">
        <f ca="1">Calcu!H116</f>
        <v>#VALUE!</v>
      </c>
      <c r="L39" s="242" t="str">
        <f>LEFT(Calcu!Z34)</f>
        <v/>
      </c>
      <c r="M39" s="330" t="str">
        <f>Calcu_ADJ!G116</f>
        <v>-</v>
      </c>
      <c r="N39" s="330" t="str">
        <f>Calcu_ADJ!H116</f>
        <v>-</v>
      </c>
      <c r="O39" s="330" t="str">
        <f>LEFT(Calcu_ADJ!Z34)</f>
        <v>-</v>
      </c>
      <c r="Q39" s="330" t="e">
        <f ca="1">IF(Calcu_ADJ!M116=FALSE,Calcu!K116,Calcu_ADJ!K116)</f>
        <v>#VALUE!</v>
      </c>
    </row>
    <row r="40" spans="1:17" ht="15" customHeight="1">
      <c r="A40" s="71" t="str">
        <f>IF(Calcu!M117=TRUE,"","삭제")</f>
        <v>삭제</v>
      </c>
      <c r="B40" s="70"/>
      <c r="C40" s="70"/>
      <c r="D40" s="70"/>
      <c r="E40" s="242" t="s">
        <v>412</v>
      </c>
      <c r="F40" s="348" t="e">
        <f ca="1">IF(Calcu_ADJ!M117=FALSE,Calcu!C117,Calcu_ADJ!C117)</f>
        <v>#VALUE!</v>
      </c>
      <c r="G40" s="286" t="s">
        <v>170</v>
      </c>
      <c r="H40" s="348" t="str">
        <f ca="1">IF(Calcu_ADJ!M117=FALSE,Calcu!Y35,Calcu_ADJ!Y35)</f>
        <v>± 0</v>
      </c>
      <c r="J40" s="242" t="e">
        <f ca="1">Calcu!G117</f>
        <v>#VALUE!</v>
      </c>
      <c r="K40" s="242" t="e">
        <f ca="1">Calcu!H117</f>
        <v>#VALUE!</v>
      </c>
      <c r="L40" s="242" t="str">
        <f>LEFT(Calcu!Z35)</f>
        <v/>
      </c>
      <c r="M40" s="330" t="str">
        <f>Calcu_ADJ!G117</f>
        <v>-</v>
      </c>
      <c r="N40" s="330" t="str">
        <f>Calcu_ADJ!H117</f>
        <v>-</v>
      </c>
      <c r="O40" s="330" t="str">
        <f>LEFT(Calcu_ADJ!Z35)</f>
        <v>-</v>
      </c>
      <c r="Q40" s="330" t="e">
        <f ca="1">IF(Calcu_ADJ!M117=FALSE,Calcu!K117,Calcu_ADJ!K117)</f>
        <v>#VALUE!</v>
      </c>
    </row>
    <row r="41" spans="1:17" ht="15" customHeight="1">
      <c r="A41" s="71" t="str">
        <f>IF(Calcu!M118=TRUE,"","삭제")</f>
        <v>삭제</v>
      </c>
      <c r="B41" s="70"/>
      <c r="C41" s="70"/>
      <c r="D41" s="70"/>
      <c r="E41" s="242" t="s">
        <v>412</v>
      </c>
      <c r="F41" s="348" t="e">
        <f ca="1">IF(Calcu_ADJ!M118=FALSE,Calcu!C118,Calcu_ADJ!C118)</f>
        <v>#VALUE!</v>
      </c>
      <c r="G41" s="286" t="s">
        <v>170</v>
      </c>
      <c r="H41" s="348" t="str">
        <f ca="1">IF(Calcu_ADJ!M118=FALSE,Calcu!Y36,Calcu_ADJ!Y36)</f>
        <v>± 0</v>
      </c>
      <c r="J41" s="242" t="e">
        <f ca="1">Calcu!G118</f>
        <v>#VALUE!</v>
      </c>
      <c r="K41" s="242" t="e">
        <f ca="1">Calcu!H118</f>
        <v>#VALUE!</v>
      </c>
      <c r="L41" s="242" t="str">
        <f>LEFT(Calcu!Z36)</f>
        <v/>
      </c>
      <c r="M41" s="330" t="str">
        <f>Calcu_ADJ!G118</f>
        <v>-</v>
      </c>
      <c r="N41" s="330" t="str">
        <f>Calcu_ADJ!H118</f>
        <v>-</v>
      </c>
      <c r="O41" s="330" t="str">
        <f>LEFT(Calcu_ADJ!Z36)</f>
        <v>-</v>
      </c>
      <c r="Q41" s="330" t="e">
        <f ca="1">IF(Calcu_ADJ!M118=FALSE,Calcu!K118,Calcu_ADJ!K118)</f>
        <v>#VALUE!</v>
      </c>
    </row>
    <row r="42" spans="1:17" ht="15" customHeight="1">
      <c r="A42" s="71" t="str">
        <f>IF(Calcu!M119=TRUE,"","삭제")</f>
        <v>삭제</v>
      </c>
      <c r="B42" s="70"/>
      <c r="C42" s="70"/>
      <c r="D42" s="70"/>
      <c r="E42" s="242" t="s">
        <v>412</v>
      </c>
      <c r="F42" s="348" t="e">
        <f ca="1">IF(Calcu_ADJ!M119=FALSE,Calcu!C119,Calcu_ADJ!C119)</f>
        <v>#VALUE!</v>
      </c>
      <c r="G42" s="286" t="s">
        <v>170</v>
      </c>
      <c r="H42" s="348" t="str">
        <f ca="1">IF(Calcu_ADJ!M119=FALSE,Calcu!Y37,Calcu_ADJ!Y37)</f>
        <v>± 0</v>
      </c>
      <c r="J42" s="242" t="e">
        <f ca="1">Calcu!G119</f>
        <v>#VALUE!</v>
      </c>
      <c r="K42" s="242" t="e">
        <f ca="1">Calcu!H119</f>
        <v>#VALUE!</v>
      </c>
      <c r="L42" s="242" t="str">
        <f>LEFT(Calcu!Z37)</f>
        <v/>
      </c>
      <c r="M42" s="330" t="str">
        <f>Calcu_ADJ!G119</f>
        <v>-</v>
      </c>
      <c r="N42" s="330" t="str">
        <f>Calcu_ADJ!H119</f>
        <v>-</v>
      </c>
      <c r="O42" s="330" t="str">
        <f>LEFT(Calcu_ADJ!Z37)</f>
        <v>-</v>
      </c>
      <c r="Q42" s="330" t="e">
        <f ca="1">IF(Calcu_ADJ!M119=FALSE,Calcu!K119,Calcu_ADJ!K119)</f>
        <v>#VALUE!</v>
      </c>
    </row>
    <row r="43" spans="1:17" ht="15" customHeight="1">
      <c r="A43" s="71" t="str">
        <f>IF(Calcu!M120=TRUE,"","삭제")</f>
        <v>삭제</v>
      </c>
      <c r="B43" s="70"/>
      <c r="C43" s="70"/>
      <c r="D43" s="70"/>
      <c r="E43" s="242" t="s">
        <v>412</v>
      </c>
      <c r="F43" s="348" t="e">
        <f ca="1">IF(Calcu_ADJ!M120=FALSE,Calcu!C120,Calcu_ADJ!C120)</f>
        <v>#VALUE!</v>
      </c>
      <c r="G43" s="286" t="s">
        <v>170</v>
      </c>
      <c r="H43" s="348" t="str">
        <f ca="1">IF(Calcu_ADJ!M120=FALSE,Calcu!Y38,Calcu_ADJ!Y38)</f>
        <v>± 0</v>
      </c>
      <c r="J43" s="242" t="e">
        <f ca="1">Calcu!G120</f>
        <v>#VALUE!</v>
      </c>
      <c r="K43" s="242" t="e">
        <f ca="1">Calcu!H120</f>
        <v>#VALUE!</v>
      </c>
      <c r="L43" s="242" t="str">
        <f>LEFT(Calcu!Z38)</f>
        <v/>
      </c>
      <c r="M43" s="330" t="str">
        <f>Calcu_ADJ!G120</f>
        <v>-</v>
      </c>
      <c r="N43" s="330" t="str">
        <f>Calcu_ADJ!H120</f>
        <v>-</v>
      </c>
      <c r="O43" s="330" t="str">
        <f>LEFT(Calcu_ADJ!Z38)</f>
        <v>-</v>
      </c>
      <c r="Q43" s="330" t="e">
        <f ca="1">IF(Calcu_ADJ!M120=FALSE,Calcu!K120,Calcu_ADJ!K120)</f>
        <v>#VALUE!</v>
      </c>
    </row>
    <row r="44" spans="1:17" ht="15" customHeight="1">
      <c r="A44" s="71" t="str">
        <f>IF(Calcu!M121=TRUE,"","삭제")</f>
        <v>삭제</v>
      </c>
      <c r="B44" s="70"/>
      <c r="C44" s="70"/>
      <c r="D44" s="70"/>
      <c r="E44" s="242" t="s">
        <v>412</v>
      </c>
      <c r="F44" s="348" t="e">
        <f ca="1">IF(Calcu_ADJ!M121=FALSE,Calcu!C121,Calcu_ADJ!C121)</f>
        <v>#VALUE!</v>
      </c>
      <c r="G44" s="286" t="s">
        <v>170</v>
      </c>
      <c r="H44" s="348" t="str">
        <f ca="1">IF(Calcu_ADJ!M121=FALSE,Calcu!Y39,Calcu_ADJ!Y39)</f>
        <v>± 0</v>
      </c>
      <c r="J44" s="242" t="e">
        <f ca="1">Calcu!G121</f>
        <v>#VALUE!</v>
      </c>
      <c r="K44" s="242" t="e">
        <f ca="1">Calcu!H121</f>
        <v>#VALUE!</v>
      </c>
      <c r="L44" s="242" t="str">
        <f>LEFT(Calcu!Z39)</f>
        <v/>
      </c>
      <c r="M44" s="330" t="str">
        <f>Calcu_ADJ!G121</f>
        <v>-</v>
      </c>
      <c r="N44" s="330" t="str">
        <f>Calcu_ADJ!H121</f>
        <v>-</v>
      </c>
      <c r="O44" s="330" t="str">
        <f>LEFT(Calcu_ADJ!Z39)</f>
        <v>-</v>
      </c>
      <c r="Q44" s="330" t="e">
        <f ca="1">IF(Calcu_ADJ!M121=FALSE,Calcu!K121,Calcu_ADJ!K121)</f>
        <v>#VALUE!</v>
      </c>
    </row>
    <row r="45" spans="1:17" ht="15" customHeight="1">
      <c r="A45" s="71" t="str">
        <f>IF(Calcu!M122=TRUE,"","삭제")</f>
        <v>삭제</v>
      </c>
      <c r="B45" s="70"/>
      <c r="C45" s="70"/>
      <c r="D45" s="70"/>
      <c r="E45" s="242" t="s">
        <v>412</v>
      </c>
      <c r="F45" s="348" t="e">
        <f ca="1">IF(Calcu_ADJ!M122=FALSE,Calcu!C122,Calcu_ADJ!C122)</f>
        <v>#VALUE!</v>
      </c>
      <c r="G45" s="286" t="s">
        <v>170</v>
      </c>
      <c r="H45" s="348" t="str">
        <f ca="1">IF(Calcu_ADJ!M122=FALSE,Calcu!Y40,Calcu_ADJ!Y40)</f>
        <v>± 0</v>
      </c>
      <c r="J45" s="242" t="e">
        <f ca="1">Calcu!G122</f>
        <v>#VALUE!</v>
      </c>
      <c r="K45" s="242" t="e">
        <f ca="1">Calcu!H122</f>
        <v>#VALUE!</v>
      </c>
      <c r="L45" s="242" t="str">
        <f>LEFT(Calcu!Z40)</f>
        <v/>
      </c>
      <c r="M45" s="330" t="str">
        <f>Calcu_ADJ!G122</f>
        <v>-</v>
      </c>
      <c r="N45" s="330" t="str">
        <f>Calcu_ADJ!H122</f>
        <v>-</v>
      </c>
      <c r="O45" s="330" t="str">
        <f>LEFT(Calcu_ADJ!Z40)</f>
        <v>-</v>
      </c>
      <c r="Q45" s="330" t="e">
        <f ca="1">IF(Calcu_ADJ!M122=FALSE,Calcu!K122,Calcu_ADJ!K122)</f>
        <v>#VALUE!</v>
      </c>
    </row>
    <row r="46" spans="1:17" ht="15" customHeight="1">
      <c r="A46" s="71" t="str">
        <f>IF(Calcu!M123=TRUE,"","삭제")</f>
        <v>삭제</v>
      </c>
      <c r="B46" s="70"/>
      <c r="C46" s="70"/>
      <c r="D46" s="70"/>
      <c r="E46" s="242" t="s">
        <v>412</v>
      </c>
      <c r="F46" s="348" t="e">
        <f ca="1">IF(Calcu_ADJ!M123=FALSE,Calcu!C123,Calcu_ADJ!C123)</f>
        <v>#VALUE!</v>
      </c>
      <c r="G46" s="286" t="s">
        <v>170</v>
      </c>
      <c r="H46" s="348" t="str">
        <f ca="1">IF(Calcu_ADJ!M123=FALSE,Calcu!Y41,Calcu_ADJ!Y41)</f>
        <v>± 0</v>
      </c>
      <c r="J46" s="242" t="e">
        <f ca="1">Calcu!G123</f>
        <v>#VALUE!</v>
      </c>
      <c r="K46" s="242" t="e">
        <f ca="1">Calcu!H123</f>
        <v>#VALUE!</v>
      </c>
      <c r="L46" s="242" t="str">
        <f>LEFT(Calcu!Z41)</f>
        <v/>
      </c>
      <c r="M46" s="330" t="str">
        <f>Calcu_ADJ!G123</f>
        <v>-</v>
      </c>
      <c r="N46" s="330" t="str">
        <f>Calcu_ADJ!H123</f>
        <v>-</v>
      </c>
      <c r="O46" s="330" t="str">
        <f>LEFT(Calcu_ADJ!Z41)</f>
        <v>-</v>
      </c>
      <c r="Q46" s="330" t="e">
        <f ca="1">IF(Calcu_ADJ!M123=FALSE,Calcu!K123,Calcu_ADJ!K123)</f>
        <v>#VALUE!</v>
      </c>
    </row>
    <row r="47" spans="1:17" ht="15" customHeight="1">
      <c r="A47" s="71" t="str">
        <f>IF(Calcu!M124=TRUE,"","삭제")</f>
        <v>삭제</v>
      </c>
      <c r="B47" s="70"/>
      <c r="C47" s="70"/>
      <c r="D47" s="70"/>
      <c r="E47" s="242" t="s">
        <v>412</v>
      </c>
      <c r="F47" s="348" t="e">
        <f ca="1">IF(Calcu_ADJ!M124=FALSE,Calcu!C124,Calcu_ADJ!C124)</f>
        <v>#VALUE!</v>
      </c>
      <c r="G47" s="286" t="s">
        <v>170</v>
      </c>
      <c r="H47" s="348" t="str">
        <f ca="1">IF(Calcu_ADJ!M124=FALSE,Calcu!Y42,Calcu_ADJ!Y42)</f>
        <v>± 0</v>
      </c>
      <c r="J47" s="242" t="e">
        <f ca="1">Calcu!G124</f>
        <v>#VALUE!</v>
      </c>
      <c r="K47" s="242" t="e">
        <f ca="1">Calcu!H124</f>
        <v>#VALUE!</v>
      </c>
      <c r="L47" s="242" t="str">
        <f>LEFT(Calcu!Z42)</f>
        <v/>
      </c>
      <c r="M47" s="330" t="str">
        <f>Calcu_ADJ!G124</f>
        <v>-</v>
      </c>
      <c r="N47" s="330" t="str">
        <f>Calcu_ADJ!H124</f>
        <v>-</v>
      </c>
      <c r="O47" s="330" t="str">
        <f>LEFT(Calcu_ADJ!Z42)</f>
        <v>-</v>
      </c>
      <c r="Q47" s="330" t="e">
        <f ca="1">IF(Calcu_ADJ!M124=FALSE,Calcu!K124,Calcu_ADJ!K124)</f>
        <v>#VALUE!</v>
      </c>
    </row>
    <row r="48" spans="1:17" ht="15" customHeight="1">
      <c r="A48" s="71" t="str">
        <f>IF(Calcu!M125=TRUE,"","삭제")</f>
        <v>삭제</v>
      </c>
      <c r="B48" s="70"/>
      <c r="C48" s="70"/>
      <c r="D48" s="70"/>
      <c r="E48" s="242" t="s">
        <v>412</v>
      </c>
      <c r="F48" s="348" t="e">
        <f ca="1">IF(Calcu_ADJ!M125=FALSE,Calcu!C125,Calcu_ADJ!C125)</f>
        <v>#VALUE!</v>
      </c>
      <c r="G48" s="286" t="s">
        <v>170</v>
      </c>
      <c r="H48" s="348" t="str">
        <f ca="1">IF(Calcu_ADJ!M125=FALSE,Calcu!Y43,Calcu_ADJ!Y43)</f>
        <v>± 0</v>
      </c>
      <c r="J48" s="242" t="e">
        <f ca="1">Calcu!G125</f>
        <v>#VALUE!</v>
      </c>
      <c r="K48" s="242" t="e">
        <f ca="1">Calcu!H125</f>
        <v>#VALUE!</v>
      </c>
      <c r="L48" s="242" t="str">
        <f>LEFT(Calcu!Z43)</f>
        <v/>
      </c>
      <c r="M48" s="330" t="str">
        <f>Calcu_ADJ!G125</f>
        <v>-</v>
      </c>
      <c r="N48" s="330" t="str">
        <f>Calcu_ADJ!H125</f>
        <v>-</v>
      </c>
      <c r="O48" s="330" t="str">
        <f>LEFT(Calcu_ADJ!Z43)</f>
        <v>-</v>
      </c>
      <c r="Q48" s="330" t="e">
        <f ca="1">IF(Calcu_ADJ!M125=FALSE,Calcu!K125,Calcu_ADJ!K125)</f>
        <v>#VALUE!</v>
      </c>
    </row>
    <row r="49" spans="1:17" ht="15" customHeight="1">
      <c r="A49" s="71" t="str">
        <f>IF(Calcu!M126=TRUE,"","삭제")</f>
        <v>삭제</v>
      </c>
      <c r="B49" s="70"/>
      <c r="C49" s="70"/>
      <c r="D49" s="70"/>
      <c r="E49" s="242" t="s">
        <v>412</v>
      </c>
      <c r="F49" s="348" t="e">
        <f ca="1">IF(Calcu_ADJ!M126=FALSE,Calcu!C126,Calcu_ADJ!C126)</f>
        <v>#VALUE!</v>
      </c>
      <c r="G49" s="286" t="s">
        <v>170</v>
      </c>
      <c r="H49" s="348" t="str">
        <f ca="1">IF(Calcu_ADJ!M126=FALSE,Calcu!Y44,Calcu_ADJ!Y44)</f>
        <v>± 0</v>
      </c>
      <c r="J49" s="242" t="e">
        <f ca="1">Calcu!G126</f>
        <v>#VALUE!</v>
      </c>
      <c r="K49" s="242" t="e">
        <f ca="1">Calcu!H126</f>
        <v>#VALUE!</v>
      </c>
      <c r="L49" s="242" t="str">
        <f>LEFT(Calcu!Z44)</f>
        <v/>
      </c>
      <c r="M49" s="330" t="str">
        <f>Calcu_ADJ!G126</f>
        <v>-</v>
      </c>
      <c r="N49" s="330" t="str">
        <f>Calcu_ADJ!H126</f>
        <v>-</v>
      </c>
      <c r="O49" s="330" t="str">
        <f>LEFT(Calcu_ADJ!Z44)</f>
        <v>-</v>
      </c>
      <c r="Q49" s="330" t="e">
        <f ca="1">IF(Calcu_ADJ!M126=FALSE,Calcu!K126,Calcu_ADJ!K126)</f>
        <v>#VALUE!</v>
      </c>
    </row>
    <row r="50" spans="1:17" ht="15" customHeight="1">
      <c r="A50" s="71"/>
      <c r="F50" s="286"/>
      <c r="G50" s="286"/>
      <c r="H50" s="286"/>
    </row>
    <row r="51" spans="1:17" ht="15" customHeight="1">
      <c r="A51" s="71"/>
      <c r="G51" s="287" t="s">
        <v>434</v>
      </c>
      <c r="H51" s="288">
        <f ca="1">IF(Calcu_ADJ!M91=FALSE,Calcu!L91,Calcu_ADJ!L91)</f>
        <v>2</v>
      </c>
      <c r="K51" s="289"/>
      <c r="Q51" s="287"/>
    </row>
    <row r="52" spans="1:17" ht="15" customHeight="1"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8"/>
    </row>
  </sheetData>
  <mergeCells count="13">
    <mergeCell ref="M12:O12"/>
    <mergeCell ref="P12:P13"/>
    <mergeCell ref="Q12:Q13"/>
    <mergeCell ref="A1:Q2"/>
    <mergeCell ref="B12:B13"/>
    <mergeCell ref="C12:C13"/>
    <mergeCell ref="D12:D13"/>
    <mergeCell ref="E12:E13"/>
    <mergeCell ref="F12:F13"/>
    <mergeCell ref="G12:G13"/>
    <mergeCell ref="H12:H13"/>
    <mergeCell ref="I12:I13"/>
    <mergeCell ref="J12:L12"/>
  </mergeCells>
  <phoneticPr fontId="8" type="noConversion"/>
  <printOptions horizontalCentered="1"/>
  <pageMargins left="0" right="0" top="0.35433070866141736" bottom="0.59055118110236227" header="0" footer="0"/>
  <pageSetup paperSize="9" scale="96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56" customWidth="1"/>
    <col min="5" max="6" width="11.77734375" style="56" customWidth="1"/>
    <col min="7" max="7" width="11.77734375" style="58" customWidth="1"/>
    <col min="8" max="8" width="11.77734375" style="56" customWidth="1"/>
    <col min="9" max="12" width="3.77734375" style="56" customWidth="1"/>
    <col min="13" max="16384" width="10.77734375" style="56"/>
  </cols>
  <sheetData>
    <row r="1" spans="1:12" s="2" customFormat="1" ht="33" customHeight="1">
      <c r="A1" s="411" t="s">
        <v>54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</row>
    <row r="2" spans="1:12" s="2" customFormat="1" ht="33" customHeight="1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</row>
    <row r="3" spans="1:12" s="2" customFormat="1" ht="12.75" customHeight="1">
      <c r="A3" s="114"/>
      <c r="B3" s="114"/>
      <c r="C3" s="114"/>
      <c r="D3" s="114"/>
      <c r="E3" s="35"/>
      <c r="F3" s="35"/>
      <c r="G3" s="35"/>
      <c r="H3" s="35"/>
      <c r="I3" s="35"/>
      <c r="J3" s="35"/>
      <c r="K3" s="35"/>
      <c r="L3" s="17"/>
    </row>
    <row r="4" spans="1:12" s="1" customFormat="1" ht="13.5" customHeight="1">
      <c r="A4" s="119"/>
      <c r="B4" s="119"/>
      <c r="C4" s="119"/>
      <c r="D4" s="119"/>
      <c r="E4" s="120"/>
      <c r="F4" s="120"/>
      <c r="G4" s="121"/>
      <c r="H4" s="120"/>
      <c r="I4" s="120"/>
      <c r="J4" s="121"/>
      <c r="K4" s="121"/>
      <c r="L4" s="119"/>
    </row>
    <row r="5" spans="1:12" s="53" customFormat="1" ht="15" customHeight="1">
      <c r="G5" s="54"/>
    </row>
    <row r="6" spans="1:12" s="241" customFormat="1" ht="15" customHeight="1">
      <c r="E6" s="72" t="str">
        <f>"○ 품명 : "&amp;기본정보!C$5</f>
        <v xml:space="preserve">○ 품명 : </v>
      </c>
      <c r="F6" s="242"/>
    </row>
    <row r="7" spans="1:12" s="241" customFormat="1" ht="15" customHeight="1">
      <c r="A7" s="70"/>
      <c r="E7" s="72" t="str">
        <f>"○ 제작회사 및 형식 : "&amp;기본정보!C$6&amp;" / "&amp;기본정보!C$7</f>
        <v xml:space="preserve">○ 제작회사 및 형식 :  / </v>
      </c>
      <c r="F7" s="242"/>
    </row>
    <row r="8" spans="1:12" s="241" customFormat="1" ht="15" customHeight="1">
      <c r="A8" s="70"/>
      <c r="E8" s="72" t="str">
        <f>"○ 기기번호 : "&amp;기본정보!C$8</f>
        <v xml:space="preserve">○ 기기번호 : </v>
      </c>
      <c r="F8" s="242"/>
    </row>
    <row r="9" spans="1:12" s="241" customFormat="1" ht="15" customHeight="1">
      <c r="A9" s="70"/>
      <c r="F9" s="242"/>
    </row>
    <row r="10" spans="1:12" s="241" customFormat="1" ht="15" customHeight="1">
      <c r="A10" s="70"/>
      <c r="E10" s="234" t="s">
        <v>165</v>
      </c>
      <c r="F10" s="242"/>
    </row>
    <row r="11" spans="1:12" s="241" customFormat="1" ht="15" customHeight="1">
      <c r="A11" s="153" t="str">
        <f>IF(Calcu!M91=TRUE,"","삭제")</f>
        <v>삭제</v>
      </c>
      <c r="C11" s="150"/>
      <c r="D11" s="150"/>
      <c r="E11" s="152" t="s">
        <v>156</v>
      </c>
      <c r="F11" s="150"/>
      <c r="G11" s="150"/>
      <c r="H11" s="150"/>
      <c r="I11" s="150"/>
      <c r="J11" s="150"/>
    </row>
    <row r="12" spans="1:12" s="241" customFormat="1" ht="15" customHeight="1">
      <c r="A12" s="70" t="str">
        <f>A11</f>
        <v>삭제</v>
      </c>
      <c r="C12" s="150"/>
      <c r="E12" s="237" t="s">
        <v>137</v>
      </c>
      <c r="F12" s="426" t="s">
        <v>395</v>
      </c>
      <c r="G12" s="277" t="s">
        <v>91</v>
      </c>
      <c r="H12" s="409" t="s">
        <v>381</v>
      </c>
    </row>
    <row r="13" spans="1:12" s="241" customFormat="1" ht="15" customHeight="1">
      <c r="A13" s="70" t="str">
        <f>A12</f>
        <v>삭제</v>
      </c>
      <c r="C13" s="150"/>
      <c r="E13" s="238" t="s">
        <v>157</v>
      </c>
      <c r="F13" s="408"/>
      <c r="G13" s="278" t="s">
        <v>396</v>
      </c>
      <c r="H13" s="428"/>
    </row>
    <row r="14" spans="1:12" s="241" customFormat="1" ht="15" customHeight="1">
      <c r="A14" s="70" t="str">
        <f>IF(Calcu!M91=TRUE,"","삭제")</f>
        <v>삭제</v>
      </c>
      <c r="B14" s="242"/>
      <c r="C14" s="150"/>
      <c r="E14" s="147" t="e">
        <f ca="1">Calcu!C91</f>
        <v>#VALUE!</v>
      </c>
      <c r="F14" s="148" t="e">
        <f ca="1">Calcu!G91</f>
        <v>#VALUE!</v>
      </c>
      <c r="G14" s="148" t="str">
        <f ca="1">Calcu!Y9</f>
        <v>± 0</v>
      </c>
      <c r="H14" s="149" t="str">
        <f>Calcu!Z9</f>
        <v/>
      </c>
    </row>
    <row r="15" spans="1:12" s="241" customFormat="1" ht="15" customHeight="1">
      <c r="A15" s="70" t="str">
        <f>IF(Calcu!M92=TRUE,"","삭제")</f>
        <v>삭제</v>
      </c>
      <c r="B15" s="242"/>
      <c r="C15" s="150"/>
      <c r="E15" s="147" t="e">
        <f ca="1">Calcu!C92</f>
        <v>#VALUE!</v>
      </c>
      <c r="F15" s="148" t="e">
        <f ca="1">Calcu!G92</f>
        <v>#VALUE!</v>
      </c>
      <c r="G15" s="148" t="str">
        <f ca="1">Calcu!Y10</f>
        <v>± 0</v>
      </c>
      <c r="H15" s="149" t="str">
        <f>Calcu!Z10</f>
        <v/>
      </c>
    </row>
    <row r="16" spans="1:12" s="241" customFormat="1" ht="15" customHeight="1">
      <c r="A16" s="70" t="str">
        <f>IF(Calcu!M93=TRUE,"","삭제")</f>
        <v>삭제</v>
      </c>
      <c r="B16" s="242"/>
      <c r="C16" s="150"/>
      <c r="E16" s="147" t="e">
        <f ca="1">Calcu!C93</f>
        <v>#VALUE!</v>
      </c>
      <c r="F16" s="148" t="e">
        <f ca="1">Calcu!G93</f>
        <v>#VALUE!</v>
      </c>
      <c r="G16" s="148" t="str">
        <f ca="1">Calcu!Y11</f>
        <v>± 0</v>
      </c>
      <c r="H16" s="149" t="str">
        <f>Calcu!Z11</f>
        <v/>
      </c>
    </row>
    <row r="17" spans="1:8" s="241" customFormat="1" ht="15" customHeight="1">
      <c r="A17" s="70" t="str">
        <f>IF(Calcu!M94=TRUE,"","삭제")</f>
        <v>삭제</v>
      </c>
      <c r="B17" s="242"/>
      <c r="C17" s="150"/>
      <c r="E17" s="147" t="e">
        <f ca="1">Calcu!C94</f>
        <v>#VALUE!</v>
      </c>
      <c r="F17" s="148" t="e">
        <f ca="1">Calcu!G94</f>
        <v>#VALUE!</v>
      </c>
      <c r="G17" s="148" t="str">
        <f ca="1">Calcu!Y12</f>
        <v>± 0</v>
      </c>
      <c r="H17" s="149" t="str">
        <f>Calcu!Z12</f>
        <v/>
      </c>
    </row>
    <row r="18" spans="1:8" s="241" customFormat="1" ht="15" customHeight="1">
      <c r="A18" s="70" t="str">
        <f>IF(Calcu!M95=TRUE,"","삭제")</f>
        <v>삭제</v>
      </c>
      <c r="B18" s="242"/>
      <c r="C18" s="150"/>
      <c r="E18" s="147" t="e">
        <f ca="1">Calcu!C95</f>
        <v>#VALUE!</v>
      </c>
      <c r="F18" s="148" t="e">
        <f ca="1">Calcu!G95</f>
        <v>#VALUE!</v>
      </c>
      <c r="G18" s="148" t="str">
        <f ca="1">Calcu!Y13</f>
        <v>± 0</v>
      </c>
      <c r="H18" s="149" t="str">
        <f>Calcu!Z13</f>
        <v/>
      </c>
    </row>
    <row r="19" spans="1:8" s="241" customFormat="1" ht="15" customHeight="1">
      <c r="A19" s="70" t="str">
        <f>IF(Calcu!M96=TRUE,"","삭제")</f>
        <v>삭제</v>
      </c>
      <c r="B19" s="242"/>
      <c r="C19" s="150"/>
      <c r="E19" s="147" t="e">
        <f ca="1">Calcu!C96</f>
        <v>#VALUE!</v>
      </c>
      <c r="F19" s="148" t="e">
        <f ca="1">Calcu!G96</f>
        <v>#VALUE!</v>
      </c>
      <c r="G19" s="148" t="str">
        <f ca="1">Calcu!Y14</f>
        <v>± 0</v>
      </c>
      <c r="H19" s="149" t="str">
        <f>Calcu!Z14</f>
        <v/>
      </c>
    </row>
    <row r="20" spans="1:8" s="241" customFormat="1" ht="15" customHeight="1">
      <c r="A20" s="70" t="str">
        <f>IF(Calcu!M97=TRUE,"","삭제")</f>
        <v>삭제</v>
      </c>
      <c r="B20" s="242"/>
      <c r="C20" s="150"/>
      <c r="E20" s="147" t="e">
        <f ca="1">Calcu!C97</f>
        <v>#VALUE!</v>
      </c>
      <c r="F20" s="148" t="e">
        <f ca="1">Calcu!G97</f>
        <v>#VALUE!</v>
      </c>
      <c r="G20" s="148" t="str">
        <f ca="1">Calcu!Y15</f>
        <v>± 0</v>
      </c>
      <c r="H20" s="149" t="str">
        <f>Calcu!Z15</f>
        <v/>
      </c>
    </row>
    <row r="21" spans="1:8" s="241" customFormat="1" ht="15" customHeight="1">
      <c r="A21" s="70" t="str">
        <f>IF(Calcu!M98=TRUE,"","삭제")</f>
        <v>삭제</v>
      </c>
      <c r="B21" s="242"/>
      <c r="C21" s="150"/>
      <c r="E21" s="147" t="e">
        <f ca="1">Calcu!C98</f>
        <v>#VALUE!</v>
      </c>
      <c r="F21" s="148" t="e">
        <f ca="1">Calcu!G98</f>
        <v>#VALUE!</v>
      </c>
      <c r="G21" s="148" t="str">
        <f ca="1">Calcu!Y16</f>
        <v>± 0</v>
      </c>
      <c r="H21" s="149" t="str">
        <f>Calcu!Z16</f>
        <v/>
      </c>
    </row>
    <row r="22" spans="1:8" s="241" customFormat="1" ht="15" customHeight="1">
      <c r="A22" s="70" t="str">
        <f>IF(Calcu!M99=TRUE,"","삭제")</f>
        <v>삭제</v>
      </c>
      <c r="B22" s="242"/>
      <c r="C22" s="150"/>
      <c r="E22" s="147" t="e">
        <f ca="1">Calcu!C99</f>
        <v>#VALUE!</v>
      </c>
      <c r="F22" s="148" t="e">
        <f ca="1">Calcu!G99</f>
        <v>#VALUE!</v>
      </c>
      <c r="G22" s="148" t="str">
        <f ca="1">Calcu!Y17</f>
        <v>± 0</v>
      </c>
      <c r="H22" s="149" t="str">
        <f>Calcu!Z17</f>
        <v/>
      </c>
    </row>
    <row r="23" spans="1:8" s="241" customFormat="1" ht="15" customHeight="1">
      <c r="A23" s="70" t="str">
        <f>IF(Calcu!M100=TRUE,"","삭제")</f>
        <v>삭제</v>
      </c>
      <c r="B23" s="242"/>
      <c r="C23" s="150"/>
      <c r="E23" s="147" t="e">
        <f ca="1">Calcu!C100</f>
        <v>#VALUE!</v>
      </c>
      <c r="F23" s="148" t="e">
        <f ca="1">Calcu!G100</f>
        <v>#VALUE!</v>
      </c>
      <c r="G23" s="148" t="str">
        <f ca="1">Calcu!Y18</f>
        <v>± 0</v>
      </c>
      <c r="H23" s="149" t="str">
        <f>Calcu!Z18</f>
        <v/>
      </c>
    </row>
    <row r="24" spans="1:8" s="241" customFormat="1" ht="15" customHeight="1">
      <c r="A24" s="70" t="str">
        <f>IF(Calcu!M101=TRUE,"","삭제")</f>
        <v>삭제</v>
      </c>
      <c r="B24" s="242"/>
      <c r="C24" s="150"/>
      <c r="E24" s="147" t="e">
        <f ca="1">Calcu!C101</f>
        <v>#VALUE!</v>
      </c>
      <c r="F24" s="148" t="e">
        <f ca="1">Calcu!G101</f>
        <v>#VALUE!</v>
      </c>
      <c r="G24" s="148" t="str">
        <f ca="1">Calcu!Y19</f>
        <v>± 0</v>
      </c>
      <c r="H24" s="149" t="str">
        <f>Calcu!Z19</f>
        <v/>
      </c>
    </row>
    <row r="25" spans="1:8" s="241" customFormat="1" ht="15" customHeight="1">
      <c r="A25" s="70" t="str">
        <f>IF(Calcu!M102=TRUE,"","삭제")</f>
        <v>삭제</v>
      </c>
      <c r="B25" s="242"/>
      <c r="C25" s="150"/>
      <c r="E25" s="147" t="e">
        <f ca="1">Calcu!C102</f>
        <v>#VALUE!</v>
      </c>
      <c r="F25" s="148" t="e">
        <f ca="1">Calcu!G102</f>
        <v>#VALUE!</v>
      </c>
      <c r="G25" s="148" t="str">
        <f ca="1">Calcu!Y20</f>
        <v>± 0</v>
      </c>
      <c r="H25" s="149" t="str">
        <f>Calcu!Z20</f>
        <v/>
      </c>
    </row>
    <row r="26" spans="1:8" s="241" customFormat="1" ht="15" customHeight="1">
      <c r="A26" s="70" t="str">
        <f>IF(Calcu!M103=TRUE,"","삭제")</f>
        <v>삭제</v>
      </c>
      <c r="B26" s="242"/>
      <c r="C26" s="150"/>
      <c r="E26" s="147" t="e">
        <f ca="1">Calcu!C103</f>
        <v>#VALUE!</v>
      </c>
      <c r="F26" s="148" t="e">
        <f ca="1">Calcu!G103</f>
        <v>#VALUE!</v>
      </c>
      <c r="G26" s="148" t="str">
        <f ca="1">Calcu!Y21</f>
        <v>± 0</v>
      </c>
      <c r="H26" s="149" t="str">
        <f>Calcu!Z21</f>
        <v/>
      </c>
    </row>
    <row r="27" spans="1:8" s="241" customFormat="1" ht="15" customHeight="1">
      <c r="A27" s="70" t="str">
        <f>IF(Calcu!M104=TRUE,"","삭제")</f>
        <v>삭제</v>
      </c>
      <c r="B27" s="242"/>
      <c r="C27" s="150"/>
      <c r="E27" s="147" t="e">
        <f ca="1">Calcu!C104</f>
        <v>#VALUE!</v>
      </c>
      <c r="F27" s="148" t="e">
        <f ca="1">Calcu!G104</f>
        <v>#VALUE!</v>
      </c>
      <c r="G27" s="148" t="str">
        <f ca="1">Calcu!Y22</f>
        <v>± 0</v>
      </c>
      <c r="H27" s="149" t="str">
        <f>Calcu!Z22</f>
        <v/>
      </c>
    </row>
    <row r="28" spans="1:8" s="241" customFormat="1" ht="15" customHeight="1">
      <c r="A28" s="70" t="str">
        <f>IF(Calcu!M105=TRUE,"","삭제")</f>
        <v>삭제</v>
      </c>
      <c r="B28" s="242"/>
      <c r="C28" s="150"/>
      <c r="E28" s="147" t="e">
        <f ca="1">Calcu!C105</f>
        <v>#VALUE!</v>
      </c>
      <c r="F28" s="148" t="e">
        <f ca="1">Calcu!G105</f>
        <v>#VALUE!</v>
      </c>
      <c r="G28" s="148" t="str">
        <f ca="1">Calcu!Y23</f>
        <v>± 0</v>
      </c>
      <c r="H28" s="149" t="str">
        <f>Calcu!Z23</f>
        <v/>
      </c>
    </row>
    <row r="29" spans="1:8" s="241" customFormat="1" ht="15" customHeight="1">
      <c r="A29" s="70" t="str">
        <f>IF(Calcu!M106=TRUE,"","삭제")</f>
        <v>삭제</v>
      </c>
      <c r="B29" s="242"/>
      <c r="C29" s="150"/>
      <c r="E29" s="147" t="e">
        <f ca="1">Calcu!C106</f>
        <v>#VALUE!</v>
      </c>
      <c r="F29" s="148" t="e">
        <f ca="1">Calcu!G106</f>
        <v>#VALUE!</v>
      </c>
      <c r="G29" s="148" t="str">
        <f ca="1">Calcu!Y24</f>
        <v>± 0</v>
      </c>
      <c r="H29" s="149" t="str">
        <f>Calcu!Z24</f>
        <v/>
      </c>
    </row>
    <row r="30" spans="1:8" s="241" customFormat="1" ht="15" customHeight="1">
      <c r="A30" s="70" t="str">
        <f>IF(Calcu!M107=TRUE,"","삭제")</f>
        <v>삭제</v>
      </c>
      <c r="B30" s="242"/>
      <c r="C30" s="150"/>
      <c r="E30" s="147" t="e">
        <f ca="1">Calcu!C107</f>
        <v>#VALUE!</v>
      </c>
      <c r="F30" s="148" t="e">
        <f ca="1">Calcu!G107</f>
        <v>#VALUE!</v>
      </c>
      <c r="G30" s="148" t="str">
        <f ca="1">Calcu!Y25</f>
        <v>± 0</v>
      </c>
      <c r="H30" s="149" t="str">
        <f>Calcu!Z25</f>
        <v/>
      </c>
    </row>
    <row r="31" spans="1:8" s="241" customFormat="1" ht="15" customHeight="1">
      <c r="A31" s="70" t="str">
        <f>IF(Calcu!M108=TRUE,"","삭제")</f>
        <v>삭제</v>
      </c>
      <c r="B31" s="242"/>
      <c r="C31" s="150"/>
      <c r="E31" s="147" t="e">
        <f ca="1">Calcu!C108</f>
        <v>#VALUE!</v>
      </c>
      <c r="F31" s="148" t="e">
        <f ca="1">Calcu!G108</f>
        <v>#VALUE!</v>
      </c>
      <c r="G31" s="148" t="str">
        <f ca="1">Calcu!Y26</f>
        <v>± 0</v>
      </c>
      <c r="H31" s="149" t="str">
        <f>Calcu!Z26</f>
        <v/>
      </c>
    </row>
    <row r="32" spans="1:8" s="241" customFormat="1" ht="15" customHeight="1">
      <c r="A32" s="154" t="str">
        <f>IF(OR(A11="삭제",A33="삭제"),"삭제","")</f>
        <v>삭제</v>
      </c>
      <c r="C32" s="150"/>
      <c r="E32" s="107"/>
      <c r="F32" s="107"/>
      <c r="G32" s="107"/>
      <c r="H32" s="107"/>
    </row>
    <row r="33" spans="1:8" s="241" customFormat="1" ht="15" customHeight="1">
      <c r="A33" s="154" t="str">
        <f>IF(Calcu!M109=TRUE,"","삭제")</f>
        <v>삭제</v>
      </c>
      <c r="E33" s="152" t="s">
        <v>166</v>
      </c>
    </row>
    <row r="34" spans="1:8" s="241" customFormat="1" ht="15" customHeight="1">
      <c r="A34" s="71" t="str">
        <f>A33</f>
        <v>삭제</v>
      </c>
      <c r="C34" s="150"/>
      <c r="E34" s="237" t="s">
        <v>137</v>
      </c>
      <c r="F34" s="426" t="s">
        <v>181</v>
      </c>
      <c r="G34" s="277" t="s">
        <v>91</v>
      </c>
      <c r="H34" s="409" t="s">
        <v>381</v>
      </c>
    </row>
    <row r="35" spans="1:8" s="241" customFormat="1" ht="15" customHeight="1">
      <c r="A35" s="71" t="str">
        <f>A34</f>
        <v>삭제</v>
      </c>
      <c r="C35" s="150"/>
      <c r="E35" s="238" t="s">
        <v>157</v>
      </c>
      <c r="F35" s="408"/>
      <c r="G35" s="278" t="s">
        <v>396</v>
      </c>
      <c r="H35" s="428"/>
    </row>
    <row r="36" spans="1:8" s="241" customFormat="1" ht="15" customHeight="1">
      <c r="A36" s="70" t="str">
        <f>IF(Calcu!M109=TRUE,"","삭제")</f>
        <v>삭제</v>
      </c>
      <c r="B36" s="242"/>
      <c r="C36" s="150"/>
      <c r="E36" s="147" t="e">
        <f ca="1">Calcu!C109</f>
        <v>#VALUE!</v>
      </c>
      <c r="F36" s="148" t="e">
        <f ca="1">Calcu!G109</f>
        <v>#VALUE!</v>
      </c>
      <c r="G36" s="148" t="str">
        <f ca="1">Calcu!Y27</f>
        <v>± 0</v>
      </c>
      <c r="H36" s="149" t="str">
        <f>Calcu!Z27</f>
        <v/>
      </c>
    </row>
    <row r="37" spans="1:8" s="241" customFormat="1" ht="15" customHeight="1">
      <c r="A37" s="70" t="str">
        <f>IF(Calcu!M110=TRUE,"","삭제")</f>
        <v>삭제</v>
      </c>
      <c r="B37" s="242"/>
      <c r="C37" s="150"/>
      <c r="E37" s="147" t="e">
        <f ca="1">Calcu!C110</f>
        <v>#VALUE!</v>
      </c>
      <c r="F37" s="148" t="e">
        <f ca="1">Calcu!G110</f>
        <v>#VALUE!</v>
      </c>
      <c r="G37" s="148" t="str">
        <f ca="1">Calcu!Y28</f>
        <v>± 0</v>
      </c>
      <c r="H37" s="149" t="str">
        <f>Calcu!Z28</f>
        <v/>
      </c>
    </row>
    <row r="38" spans="1:8" s="241" customFormat="1" ht="15" customHeight="1">
      <c r="A38" s="70" t="str">
        <f>IF(Calcu!M111=TRUE,"","삭제")</f>
        <v>삭제</v>
      </c>
      <c r="B38" s="242"/>
      <c r="C38" s="150"/>
      <c r="E38" s="147" t="e">
        <f ca="1">Calcu!C111</f>
        <v>#VALUE!</v>
      </c>
      <c r="F38" s="148" t="e">
        <f ca="1">Calcu!G111</f>
        <v>#VALUE!</v>
      </c>
      <c r="G38" s="148" t="str">
        <f ca="1">Calcu!Y29</f>
        <v>± 0</v>
      </c>
      <c r="H38" s="149" t="str">
        <f>Calcu!Z29</f>
        <v/>
      </c>
    </row>
    <row r="39" spans="1:8" s="241" customFormat="1" ht="15" customHeight="1">
      <c r="A39" s="70" t="str">
        <f>IF(Calcu!M112=TRUE,"","삭제")</f>
        <v>삭제</v>
      </c>
      <c r="B39" s="242"/>
      <c r="C39" s="150"/>
      <c r="E39" s="147" t="e">
        <f ca="1">Calcu!C112</f>
        <v>#VALUE!</v>
      </c>
      <c r="F39" s="148" t="e">
        <f ca="1">Calcu!G112</f>
        <v>#VALUE!</v>
      </c>
      <c r="G39" s="148" t="str">
        <f ca="1">Calcu!Y30</f>
        <v>± 0</v>
      </c>
      <c r="H39" s="149" t="str">
        <f>Calcu!Z30</f>
        <v/>
      </c>
    </row>
    <row r="40" spans="1:8" s="241" customFormat="1" ht="15" customHeight="1">
      <c r="A40" s="70" t="str">
        <f>IF(Calcu!M113=TRUE,"","삭제")</f>
        <v>삭제</v>
      </c>
      <c r="B40" s="242"/>
      <c r="C40" s="150"/>
      <c r="E40" s="147" t="e">
        <f ca="1">Calcu!C113</f>
        <v>#VALUE!</v>
      </c>
      <c r="F40" s="148" t="e">
        <f ca="1">Calcu!G113</f>
        <v>#VALUE!</v>
      </c>
      <c r="G40" s="148" t="str">
        <f ca="1">Calcu!Y31</f>
        <v>± 0</v>
      </c>
      <c r="H40" s="149" t="str">
        <f>Calcu!Z31</f>
        <v/>
      </c>
    </row>
    <row r="41" spans="1:8" s="241" customFormat="1" ht="15" customHeight="1">
      <c r="A41" s="70" t="str">
        <f>IF(Calcu!M114=TRUE,"","삭제")</f>
        <v>삭제</v>
      </c>
      <c r="B41" s="242"/>
      <c r="C41" s="150"/>
      <c r="E41" s="147" t="e">
        <f ca="1">Calcu!C114</f>
        <v>#VALUE!</v>
      </c>
      <c r="F41" s="148" t="e">
        <f ca="1">Calcu!G114</f>
        <v>#VALUE!</v>
      </c>
      <c r="G41" s="148" t="str">
        <f ca="1">Calcu!Y32</f>
        <v>± 0</v>
      </c>
      <c r="H41" s="149" t="str">
        <f>Calcu!Z32</f>
        <v/>
      </c>
    </row>
    <row r="42" spans="1:8" s="241" customFormat="1" ht="15" customHeight="1">
      <c r="A42" s="70" t="str">
        <f>IF(Calcu!M115=TRUE,"","삭제")</f>
        <v>삭제</v>
      </c>
      <c r="B42" s="242"/>
      <c r="C42" s="150"/>
      <c r="E42" s="147" t="e">
        <f ca="1">Calcu!C115</f>
        <v>#VALUE!</v>
      </c>
      <c r="F42" s="148" t="e">
        <f ca="1">Calcu!G115</f>
        <v>#VALUE!</v>
      </c>
      <c r="G42" s="148" t="str">
        <f ca="1">Calcu!Y33</f>
        <v>± 0</v>
      </c>
      <c r="H42" s="149" t="str">
        <f>Calcu!Z33</f>
        <v/>
      </c>
    </row>
    <row r="43" spans="1:8" s="241" customFormat="1" ht="15" customHeight="1">
      <c r="A43" s="70" t="str">
        <f>IF(Calcu!M116=TRUE,"","삭제")</f>
        <v>삭제</v>
      </c>
      <c r="B43" s="242"/>
      <c r="C43" s="150"/>
      <c r="E43" s="147" t="e">
        <f ca="1">Calcu!C116</f>
        <v>#VALUE!</v>
      </c>
      <c r="F43" s="148" t="e">
        <f ca="1">Calcu!G116</f>
        <v>#VALUE!</v>
      </c>
      <c r="G43" s="148" t="str">
        <f ca="1">Calcu!Y34</f>
        <v>± 0</v>
      </c>
      <c r="H43" s="149" t="str">
        <f>Calcu!Z34</f>
        <v/>
      </c>
    </row>
    <row r="44" spans="1:8" s="241" customFormat="1" ht="15" customHeight="1">
      <c r="A44" s="70" t="str">
        <f>IF(Calcu!M117=TRUE,"","삭제")</f>
        <v>삭제</v>
      </c>
      <c r="B44" s="242"/>
      <c r="C44" s="150"/>
      <c r="E44" s="147" t="e">
        <f ca="1">Calcu!C117</f>
        <v>#VALUE!</v>
      </c>
      <c r="F44" s="148" t="e">
        <f ca="1">Calcu!G117</f>
        <v>#VALUE!</v>
      </c>
      <c r="G44" s="148" t="str">
        <f ca="1">Calcu!Y35</f>
        <v>± 0</v>
      </c>
      <c r="H44" s="149" t="str">
        <f>Calcu!Z35</f>
        <v/>
      </c>
    </row>
    <row r="45" spans="1:8" s="241" customFormat="1" ht="15" customHeight="1">
      <c r="A45" s="70" t="str">
        <f>IF(Calcu!M118=TRUE,"","삭제")</f>
        <v>삭제</v>
      </c>
      <c r="B45" s="242"/>
      <c r="C45" s="150"/>
      <c r="E45" s="147" t="e">
        <f ca="1">Calcu!C118</f>
        <v>#VALUE!</v>
      </c>
      <c r="F45" s="148" t="e">
        <f ca="1">Calcu!G118</f>
        <v>#VALUE!</v>
      </c>
      <c r="G45" s="148" t="str">
        <f ca="1">Calcu!Y36</f>
        <v>± 0</v>
      </c>
      <c r="H45" s="149" t="str">
        <f>Calcu!Z36</f>
        <v/>
      </c>
    </row>
    <row r="46" spans="1:8" s="241" customFormat="1" ht="15" customHeight="1">
      <c r="A46" s="70" t="str">
        <f>IF(Calcu!M119=TRUE,"","삭제")</f>
        <v>삭제</v>
      </c>
      <c r="B46" s="242"/>
      <c r="C46" s="150"/>
      <c r="E46" s="147" t="e">
        <f ca="1">Calcu!C119</f>
        <v>#VALUE!</v>
      </c>
      <c r="F46" s="148" t="e">
        <f ca="1">Calcu!G119</f>
        <v>#VALUE!</v>
      </c>
      <c r="G46" s="148" t="str">
        <f ca="1">Calcu!Y37</f>
        <v>± 0</v>
      </c>
      <c r="H46" s="149" t="str">
        <f>Calcu!Z37</f>
        <v/>
      </c>
    </row>
    <row r="47" spans="1:8" s="241" customFormat="1" ht="15" customHeight="1">
      <c r="A47" s="70" t="str">
        <f>IF(Calcu!M120=TRUE,"","삭제")</f>
        <v>삭제</v>
      </c>
      <c r="B47" s="242"/>
      <c r="C47" s="150"/>
      <c r="E47" s="147" t="e">
        <f ca="1">Calcu!C120</f>
        <v>#VALUE!</v>
      </c>
      <c r="F47" s="148" t="e">
        <f ca="1">Calcu!G120</f>
        <v>#VALUE!</v>
      </c>
      <c r="G47" s="148" t="str">
        <f ca="1">Calcu!Y38</f>
        <v>± 0</v>
      </c>
      <c r="H47" s="149" t="str">
        <f>Calcu!Z38</f>
        <v/>
      </c>
    </row>
    <row r="48" spans="1:8" s="241" customFormat="1" ht="15" customHeight="1">
      <c r="A48" s="70" t="str">
        <f>IF(Calcu!M121=TRUE,"","삭제")</f>
        <v>삭제</v>
      </c>
      <c r="B48" s="242"/>
      <c r="C48" s="150"/>
      <c r="E48" s="147" t="e">
        <f ca="1">Calcu!C121</f>
        <v>#VALUE!</v>
      </c>
      <c r="F48" s="148" t="e">
        <f ca="1">Calcu!G121</f>
        <v>#VALUE!</v>
      </c>
      <c r="G48" s="148" t="str">
        <f ca="1">Calcu!Y39</f>
        <v>± 0</v>
      </c>
      <c r="H48" s="149" t="str">
        <f>Calcu!Z39</f>
        <v/>
      </c>
    </row>
    <row r="49" spans="1:11" s="241" customFormat="1" ht="15" customHeight="1">
      <c r="A49" s="70" t="str">
        <f>IF(Calcu!M122=TRUE,"","삭제")</f>
        <v>삭제</v>
      </c>
      <c r="B49" s="242"/>
      <c r="C49" s="150"/>
      <c r="E49" s="147" t="e">
        <f ca="1">Calcu!C122</f>
        <v>#VALUE!</v>
      </c>
      <c r="F49" s="148" t="e">
        <f ca="1">Calcu!G122</f>
        <v>#VALUE!</v>
      </c>
      <c r="G49" s="148" t="str">
        <f ca="1">Calcu!Y40</f>
        <v>± 0</v>
      </c>
      <c r="H49" s="149" t="str">
        <f>Calcu!Z40</f>
        <v/>
      </c>
    </row>
    <row r="50" spans="1:11" s="241" customFormat="1" ht="15" customHeight="1">
      <c r="A50" s="70" t="str">
        <f>IF(Calcu!M123=TRUE,"","삭제")</f>
        <v>삭제</v>
      </c>
      <c r="B50" s="242"/>
      <c r="C50" s="150"/>
      <c r="E50" s="147" t="e">
        <f ca="1">Calcu!C123</f>
        <v>#VALUE!</v>
      </c>
      <c r="F50" s="148" t="e">
        <f ca="1">Calcu!G123</f>
        <v>#VALUE!</v>
      </c>
      <c r="G50" s="148" t="str">
        <f ca="1">Calcu!Y41</f>
        <v>± 0</v>
      </c>
      <c r="H50" s="149" t="str">
        <f>Calcu!Z41</f>
        <v/>
      </c>
    </row>
    <row r="51" spans="1:11" s="241" customFormat="1" ht="15" customHeight="1">
      <c r="A51" s="70" t="str">
        <f>IF(Calcu!M124=TRUE,"","삭제")</f>
        <v>삭제</v>
      </c>
      <c r="B51" s="242"/>
      <c r="C51" s="150"/>
      <c r="E51" s="147" t="e">
        <f ca="1">Calcu!C124</f>
        <v>#VALUE!</v>
      </c>
      <c r="F51" s="148" t="e">
        <f ca="1">Calcu!G124</f>
        <v>#VALUE!</v>
      </c>
      <c r="G51" s="148" t="str">
        <f ca="1">Calcu!Y42</f>
        <v>± 0</v>
      </c>
      <c r="H51" s="149" t="str">
        <f>Calcu!Z42</f>
        <v/>
      </c>
    </row>
    <row r="52" spans="1:11" s="241" customFormat="1" ht="15" customHeight="1">
      <c r="A52" s="70" t="str">
        <f>IF(Calcu!M125=TRUE,"","삭제")</f>
        <v>삭제</v>
      </c>
      <c r="B52" s="242"/>
      <c r="C52" s="150"/>
      <c r="E52" s="147" t="e">
        <f ca="1">Calcu!C125</f>
        <v>#VALUE!</v>
      </c>
      <c r="F52" s="148" t="e">
        <f ca="1">Calcu!G125</f>
        <v>#VALUE!</v>
      </c>
      <c r="G52" s="148" t="str">
        <f ca="1">Calcu!Y43</f>
        <v>± 0</v>
      </c>
      <c r="H52" s="149" t="str">
        <f>Calcu!Z43</f>
        <v/>
      </c>
    </row>
    <row r="53" spans="1:11" s="241" customFormat="1" ht="15" customHeight="1">
      <c r="A53" s="70" t="str">
        <f>IF(Calcu!M126=TRUE,"","삭제")</f>
        <v>삭제</v>
      </c>
      <c r="B53" s="242"/>
      <c r="C53" s="150"/>
      <c r="E53" s="147" t="e">
        <f ca="1">Calcu!C126</f>
        <v>#VALUE!</v>
      </c>
      <c r="F53" s="148" t="e">
        <f ca="1">Calcu!G126</f>
        <v>#VALUE!</v>
      </c>
      <c r="G53" s="148" t="str">
        <f ca="1">Calcu!Y44</f>
        <v>± 0</v>
      </c>
      <c r="H53" s="149" t="str">
        <f>Calcu!Z44</f>
        <v/>
      </c>
    </row>
    <row r="54" spans="1:11" ht="15" customHeight="1">
      <c r="A54" s="71"/>
      <c r="B54" s="110"/>
      <c r="C54" s="110"/>
      <c r="D54" s="110"/>
      <c r="E54" s="155"/>
      <c r="F54" s="155"/>
      <c r="G54" s="155"/>
      <c r="H54" s="155"/>
      <c r="I54" s="117"/>
      <c r="J54" s="110"/>
      <c r="K54" s="110"/>
    </row>
  </sheetData>
  <mergeCells count="5">
    <mergeCell ref="F12:F13"/>
    <mergeCell ref="A1:L2"/>
    <mergeCell ref="H12:H13"/>
    <mergeCell ref="H34:H35"/>
    <mergeCell ref="F34:F35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3.77734375" style="56" customWidth="1"/>
    <col min="3" max="4" width="8.33203125" style="56" customWidth="1"/>
    <col min="5" max="5" width="8.33203125" style="58" customWidth="1"/>
    <col min="6" max="10" width="8.33203125" style="56" customWidth="1"/>
    <col min="11" max="12" width="3.77734375" style="56" customWidth="1"/>
    <col min="13" max="13" width="10.88671875" style="113" customWidth="1"/>
    <col min="14" max="16384" width="10.77734375" style="113"/>
  </cols>
  <sheetData>
    <row r="1" spans="1:13" s="2" customFormat="1" ht="33" customHeight="1">
      <c r="A1" s="411" t="s">
        <v>53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</row>
    <row r="2" spans="1:13" s="2" customFormat="1" ht="33" customHeight="1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</row>
    <row r="3" spans="1:13" s="2" customFormat="1" ht="12.75" customHeight="1">
      <c r="A3" s="114"/>
      <c r="B3" s="114"/>
      <c r="C3" s="35"/>
      <c r="D3" s="35"/>
      <c r="E3" s="35"/>
      <c r="F3" s="35"/>
      <c r="G3" s="35"/>
      <c r="H3" s="35"/>
      <c r="I3" s="35"/>
      <c r="J3" s="35"/>
      <c r="K3" s="35"/>
      <c r="L3" s="17"/>
    </row>
    <row r="4" spans="1:13" s="1" customFormat="1" ht="13.5" customHeight="1">
      <c r="A4" s="119"/>
      <c r="B4" s="119"/>
      <c r="C4" s="120"/>
      <c r="D4" s="120"/>
      <c r="E4" s="121"/>
      <c r="F4" s="120"/>
      <c r="G4" s="120"/>
      <c r="H4" s="122"/>
      <c r="I4" s="123"/>
      <c r="J4" s="121"/>
      <c r="K4" s="121"/>
      <c r="L4" s="119"/>
    </row>
    <row r="5" spans="1:13" s="112" customFormat="1" ht="15" customHeight="1">
      <c r="A5" s="53"/>
      <c r="B5" s="53"/>
      <c r="C5" s="53"/>
      <c r="D5" s="53"/>
      <c r="E5" s="54"/>
      <c r="F5" s="53"/>
      <c r="G5" s="53"/>
      <c r="H5" s="53"/>
      <c r="I5" s="53"/>
      <c r="J5" s="53"/>
      <c r="K5" s="53"/>
      <c r="L5" s="53"/>
    </row>
    <row r="6" spans="1:13" s="56" customFormat="1" ht="15" customHeight="1">
      <c r="A6" s="153" t="str">
        <f>IF(Calcu!L90=TRUE,"","삭제")</f>
        <v>삭제</v>
      </c>
      <c r="C6" s="72" t="str">
        <f>"○ 품명 : "&amp;기본정보!C$5</f>
        <v xml:space="preserve">○ 품명 : </v>
      </c>
      <c r="F6" s="58"/>
    </row>
    <row r="7" spans="1:13" s="56" customFormat="1" ht="15" customHeight="1">
      <c r="A7" s="70" t="str">
        <f>A6</f>
        <v>삭제</v>
      </c>
      <c r="C7" s="72" t="str">
        <f>"○ 제작회사 및 형식 : "&amp;기본정보!C$6&amp;" / "&amp;기본정보!C$7</f>
        <v xml:space="preserve">○ 제작회사 및 형식 :  / </v>
      </c>
      <c r="F7" s="58"/>
    </row>
    <row r="8" spans="1:13" s="56" customFormat="1" ht="15" customHeight="1">
      <c r="A8" s="70" t="str">
        <f>A7</f>
        <v>삭제</v>
      </c>
      <c r="C8" s="72" t="str">
        <f>"○ 기기번호 : "&amp;기본정보!C$8</f>
        <v xml:space="preserve">○ 기기번호 : </v>
      </c>
      <c r="F8" s="58"/>
    </row>
    <row r="9" spans="1:13" s="56" customFormat="1" ht="15" customHeight="1">
      <c r="A9" s="70" t="str">
        <f>A8</f>
        <v>삭제</v>
      </c>
      <c r="C9" s="72"/>
      <c r="F9" s="58"/>
    </row>
    <row r="10" spans="1:13" ht="15" customHeight="1">
      <c r="A10" s="70"/>
      <c r="B10" s="110"/>
      <c r="C10" s="117"/>
      <c r="D10" s="117"/>
      <c r="E10" s="117"/>
      <c r="F10" s="117"/>
      <c r="G10" s="117"/>
      <c r="H10" s="118"/>
      <c r="I10" s="118"/>
      <c r="J10" s="118"/>
      <c r="K10" s="110"/>
      <c r="M10" s="56"/>
    </row>
  </sheetData>
  <mergeCells count="1">
    <mergeCell ref="A1:L2"/>
  </mergeCells>
  <phoneticPr fontId="8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0"/>
  <sheetViews>
    <sheetView showGridLines="0" zoomScaleNormal="100" workbookViewId="0"/>
  </sheetViews>
  <sheetFormatPr defaultColWidth="8.88671875" defaultRowHeight="13.5" customHeight="1"/>
  <cols>
    <col min="1" max="1" width="3.77734375" style="44" customWidth="1"/>
    <col min="2" max="2" width="8.5546875" style="44" bestFit="1" customWidth="1"/>
    <col min="3" max="3" width="9.109375" style="45" customWidth="1"/>
    <col min="4" max="4" width="9.77734375" style="45" customWidth="1"/>
    <col min="5" max="5" width="8.77734375" style="41" customWidth="1"/>
    <col min="6" max="7" width="8.77734375" style="94" customWidth="1"/>
    <col min="8" max="9" width="8.88671875" style="65"/>
    <col min="10" max="10" width="3.77734375" style="65" customWidth="1"/>
    <col min="11" max="17" width="8.88671875" style="65"/>
    <col min="18" max="16384" width="8.88671875" style="43"/>
  </cols>
  <sheetData>
    <row r="1" spans="1:30" s="90" customFormat="1" ht="25.5">
      <c r="A1" s="86" t="s">
        <v>142</v>
      </c>
      <c r="B1" s="45"/>
      <c r="C1" s="45"/>
      <c r="D1" s="45"/>
      <c r="E1" s="87"/>
      <c r="F1" s="94"/>
      <c r="G1" s="94"/>
      <c r="H1" s="94"/>
      <c r="I1" s="94"/>
      <c r="J1" s="94"/>
      <c r="K1" s="88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</row>
    <row r="2" spans="1:30" s="42" customFormat="1" ht="15" customHeight="1">
      <c r="A2" s="39"/>
      <c r="B2" s="39"/>
      <c r="C2" s="39"/>
      <c r="D2" s="39"/>
      <c r="E2" s="39"/>
      <c r="F2" s="39"/>
      <c r="G2" s="39"/>
    </row>
    <row r="3" spans="1:30" s="42" customFormat="1" ht="15" customHeight="1">
      <c r="A3" s="126"/>
      <c r="B3" s="205" t="s">
        <v>143</v>
      </c>
      <c r="C3" s="228">
        <f>기본정보!C3</f>
        <v>0</v>
      </c>
      <c r="D3" s="205" t="s">
        <v>144</v>
      </c>
      <c r="E3" s="461">
        <f>기본정보!H3</f>
        <v>0</v>
      </c>
      <c r="F3" s="462"/>
      <c r="G3" s="205" t="s">
        <v>145</v>
      </c>
      <c r="H3" s="230">
        <f>기본정보!H8</f>
        <v>0</v>
      </c>
      <c r="I3" s="39"/>
    </row>
    <row r="4" spans="1:30" s="42" customFormat="1" ht="15" customHeight="1">
      <c r="A4" s="126"/>
      <c r="B4" s="205" t="s">
        <v>146</v>
      </c>
      <c r="C4" s="229">
        <f>기본정보!C8</f>
        <v>0</v>
      </c>
      <c r="D4" s="205" t="s">
        <v>147</v>
      </c>
      <c r="E4" s="459">
        <f>기본정보!H4</f>
        <v>0</v>
      </c>
      <c r="F4" s="460"/>
      <c r="G4" s="205" t="s">
        <v>148</v>
      </c>
      <c r="H4" s="230">
        <f>기본정보!H9</f>
        <v>0</v>
      </c>
      <c r="I4" s="39"/>
    </row>
    <row r="5" spans="1:30" s="42" customFormat="1" ht="15" customHeight="1">
      <c r="A5" s="126"/>
      <c r="D5" s="39"/>
      <c r="E5" s="39"/>
      <c r="F5" s="39"/>
      <c r="G5" s="39"/>
      <c r="H5" s="39"/>
      <c r="I5" s="39"/>
    </row>
    <row r="6" spans="1:30" s="47" customFormat="1" ht="15" customHeight="1">
      <c r="A6" s="40" t="s">
        <v>149</v>
      </c>
      <c r="B6" s="40"/>
      <c r="C6" s="41"/>
      <c r="D6" s="41"/>
      <c r="E6" s="64"/>
      <c r="F6" s="94"/>
      <c r="G6" s="41"/>
      <c r="J6" s="40" t="s">
        <v>432</v>
      </c>
      <c r="K6" s="40"/>
      <c r="L6" s="41"/>
      <c r="M6" s="41"/>
      <c r="N6" s="64"/>
      <c r="O6" s="94"/>
      <c r="P6" s="41"/>
    </row>
    <row r="7" spans="1:30" s="42" customFormat="1" ht="15" customHeight="1">
      <c r="B7" s="231"/>
      <c r="C7" s="231"/>
      <c r="D7" s="466" t="s">
        <v>140</v>
      </c>
      <c r="E7" s="467"/>
      <c r="F7" s="463" t="str">
        <f>"푸쉬풀 게이지 지시값 ("&amp;D8&amp;")"</f>
        <v>푸쉬풀 게이지 지시값 (0)</v>
      </c>
      <c r="G7" s="464"/>
      <c r="H7" s="465"/>
      <c r="I7" s="47"/>
      <c r="K7" s="231"/>
      <c r="L7" s="231"/>
      <c r="M7" s="466" t="s">
        <v>140</v>
      </c>
      <c r="N7" s="467"/>
      <c r="O7" s="463" t="str">
        <f>"푸쉬풀 게이지 지시값 ("&amp;M8&amp;")"</f>
        <v>푸쉬풀 게이지 지시값 (0)</v>
      </c>
      <c r="P7" s="464"/>
      <c r="Q7" s="465"/>
    </row>
    <row r="8" spans="1:30" s="42" customFormat="1" ht="15" customHeight="1">
      <c r="B8" s="156"/>
      <c r="C8" s="156"/>
      <c r="D8" s="232">
        <f>Force_3_1!C4</f>
        <v>0</v>
      </c>
      <c r="E8" s="184">
        <f>Force_3_1!F4</f>
        <v>0</v>
      </c>
      <c r="F8" s="232" t="s">
        <v>150</v>
      </c>
      <c r="G8" s="232" t="s">
        <v>151</v>
      </c>
      <c r="H8" s="232" t="s">
        <v>152</v>
      </c>
      <c r="I8" s="47"/>
      <c r="K8" s="156"/>
      <c r="L8" s="156"/>
      <c r="M8" s="304">
        <f>Force_3_1!C4</f>
        <v>0</v>
      </c>
      <c r="N8" s="184">
        <f>Force_3_1!F4</f>
        <v>0</v>
      </c>
      <c r="O8" s="304" t="s">
        <v>150</v>
      </c>
      <c r="P8" s="304" t="s">
        <v>151</v>
      </c>
      <c r="Q8" s="304" t="s">
        <v>152</v>
      </c>
    </row>
    <row r="9" spans="1:30" s="42" customFormat="1" ht="15" customHeight="1">
      <c r="B9" s="452" t="str">
        <f>Calcu!B9</f>
        <v>인장방향</v>
      </c>
      <c r="C9" s="455" t="s">
        <v>153</v>
      </c>
      <c r="D9" s="95" t="str">
        <f ca="1">TEXT(Force_3_1!B4,Calcu!T$91)</f>
        <v>0</v>
      </c>
      <c r="E9" s="95" t="str">
        <f ca="1">TEXT(Force_3_1!E4,Calcu!T$90)</f>
        <v>0</v>
      </c>
      <c r="F9" s="103" t="str">
        <f ca="1">TEXT(Force_3_1!R4,Calcu!$T$91)</f>
        <v>0</v>
      </c>
      <c r="G9" s="95" t="str">
        <f ca="1">TEXT(Force_3_1!S4,Calcu!$T$91)</f>
        <v>0</v>
      </c>
      <c r="H9" s="96" t="str">
        <f ca="1">TEXT(Force_3_1!T4,Calcu!$T$91)</f>
        <v>0</v>
      </c>
      <c r="I9" s="47"/>
      <c r="K9" s="452" t="str">
        <f>Calcu_ADJ!B9</f>
        <v>인장방향</v>
      </c>
      <c r="L9" s="455" t="s">
        <v>153</v>
      </c>
      <c r="M9" s="95" t="str">
        <f ca="1">TEXT(Force_3_1!B4,Calcu_ADJ!T$91)</f>
        <v>0</v>
      </c>
      <c r="N9" s="95" t="str">
        <f ca="1">TEXT(Force_3_1!E4,Calcu_ADJ!T$90)</f>
        <v>0</v>
      </c>
      <c r="O9" s="103" t="str">
        <f ca="1">TEXT(Force_3_1!V4,Calcu_ADJ!$T$91)</f>
        <v>0</v>
      </c>
      <c r="P9" s="95" t="str">
        <f ca="1">TEXT(Force_3_1!W4,Calcu_ADJ!$T$91)</f>
        <v>0</v>
      </c>
      <c r="Q9" s="96" t="str">
        <f ca="1">TEXT(Force_3_1!X4,Calcu_ADJ!$T$91)</f>
        <v>0</v>
      </c>
    </row>
    <row r="10" spans="1:30" s="42" customFormat="1" ht="15" customHeight="1">
      <c r="B10" s="453"/>
      <c r="C10" s="456"/>
      <c r="D10" s="97" t="str">
        <f ca="1">TEXT(Force_3_1!B5,Calcu!T$91)</f>
        <v>0</v>
      </c>
      <c r="E10" s="97" t="str">
        <f ca="1">TEXT(Force_3_1!E5,Calcu!T$90)</f>
        <v>0</v>
      </c>
      <c r="F10" s="104" t="str">
        <f ca="1">TEXT(Force_3_1!R5,Calcu!$T$91)</f>
        <v>0</v>
      </c>
      <c r="G10" s="97" t="str">
        <f ca="1">TEXT(Force_3_1!S5,Calcu!$T$91)</f>
        <v>0</v>
      </c>
      <c r="H10" s="98" t="str">
        <f ca="1">TEXT(Force_3_1!T5,Calcu!$T$91)</f>
        <v>0</v>
      </c>
      <c r="I10" s="47"/>
      <c r="K10" s="453"/>
      <c r="L10" s="456"/>
      <c r="M10" s="97" t="str">
        <f ca="1">TEXT(Force_3_1!B5,Calcu_ADJ!T$91)</f>
        <v>0</v>
      </c>
      <c r="N10" s="97" t="str">
        <f ca="1">TEXT(Force_3_1!E5,Calcu_ADJ!T$90)</f>
        <v>0</v>
      </c>
      <c r="O10" s="104" t="str">
        <f ca="1">TEXT(Force_3_1!V5,Calcu_ADJ!$T$91)</f>
        <v>0</v>
      </c>
      <c r="P10" s="97" t="str">
        <f ca="1">TEXT(Force_3_1!W5,Calcu_ADJ!$T$91)</f>
        <v>0</v>
      </c>
      <c r="Q10" s="98" t="str">
        <f ca="1">TEXT(Force_3_1!X5,Calcu_ADJ!$T$91)</f>
        <v>0</v>
      </c>
    </row>
    <row r="11" spans="1:30" s="42" customFormat="1" ht="15" customHeight="1">
      <c r="B11" s="453"/>
      <c r="C11" s="458"/>
      <c r="D11" s="99" t="str">
        <f ca="1">TEXT(Force_3_1!B6,Calcu!T$91)</f>
        <v>0</v>
      </c>
      <c r="E11" s="99" t="str">
        <f ca="1">TEXT(Force_3_1!E6,Calcu!T$90)</f>
        <v>0</v>
      </c>
      <c r="F11" s="105" t="str">
        <f ca="1">TEXT(Force_3_1!R6,Calcu!$T$91)</f>
        <v>0</v>
      </c>
      <c r="G11" s="99" t="str">
        <f ca="1">TEXT(Force_3_1!S6,Calcu!$T$91)</f>
        <v>0</v>
      </c>
      <c r="H11" s="100" t="str">
        <f ca="1">TEXT(Force_3_1!T6,Calcu!$T$91)</f>
        <v>0</v>
      </c>
      <c r="I11" s="47"/>
      <c r="K11" s="453"/>
      <c r="L11" s="458"/>
      <c r="M11" s="99" t="str">
        <f ca="1">TEXT(Force_3_1!B6,Calcu_ADJ!T$91)</f>
        <v>0</v>
      </c>
      <c r="N11" s="99" t="str">
        <f ca="1">TEXT(Force_3_1!E6,Calcu_ADJ!T$90)</f>
        <v>0</v>
      </c>
      <c r="O11" s="105" t="str">
        <f ca="1">TEXT(Force_3_1!V6,Calcu_ADJ!$T$91)</f>
        <v>0</v>
      </c>
      <c r="P11" s="99" t="str">
        <f ca="1">TEXT(Force_3_1!W6,Calcu_ADJ!$T$91)</f>
        <v>0</v>
      </c>
      <c r="Q11" s="100" t="str">
        <f ca="1">TEXT(Force_3_1!X6,Calcu_ADJ!$T$91)</f>
        <v>0</v>
      </c>
    </row>
    <row r="12" spans="1:30" s="42" customFormat="1" ht="15" customHeight="1">
      <c r="B12" s="453"/>
      <c r="C12" s="455" t="s">
        <v>154</v>
      </c>
      <c r="D12" s="95" t="str">
        <f ca="1">TEXT(Force_3_1!B7,Calcu!T$91)</f>
        <v>0</v>
      </c>
      <c r="E12" s="95" t="str">
        <f ca="1">TEXT(Force_3_1!E7,Calcu!T$90)</f>
        <v>0</v>
      </c>
      <c r="F12" s="103" t="str">
        <f ca="1">TEXT(Force_3_1!R7,Calcu!$T$91)</f>
        <v>0</v>
      </c>
      <c r="G12" s="95" t="str">
        <f ca="1">TEXT(Force_3_1!S7,Calcu!$T$91)</f>
        <v>0</v>
      </c>
      <c r="H12" s="96" t="str">
        <f ca="1">TEXT(Force_3_1!T7,Calcu!$T$91)</f>
        <v>0</v>
      </c>
      <c r="I12" s="47"/>
      <c r="K12" s="453"/>
      <c r="L12" s="455" t="s">
        <v>154</v>
      </c>
      <c r="M12" s="95" t="str">
        <f ca="1">TEXT(Force_3_1!B7,Calcu_ADJ!T$91)</f>
        <v>0</v>
      </c>
      <c r="N12" s="95" t="str">
        <f ca="1">TEXT(Force_3_1!E7,Calcu_ADJ!T$90)</f>
        <v>0</v>
      </c>
      <c r="O12" s="103" t="str">
        <f ca="1">TEXT(Force_3_1!V7,Calcu_ADJ!$T$91)</f>
        <v>0</v>
      </c>
      <c r="P12" s="95" t="str">
        <f ca="1">TEXT(Force_3_1!W7,Calcu_ADJ!$T$91)</f>
        <v>0</v>
      </c>
      <c r="Q12" s="96" t="str">
        <f ca="1">TEXT(Force_3_1!X7,Calcu_ADJ!$T$91)</f>
        <v>0</v>
      </c>
    </row>
    <row r="13" spans="1:30" s="42" customFormat="1" ht="15" customHeight="1">
      <c r="B13" s="453"/>
      <c r="C13" s="456"/>
      <c r="D13" s="97" t="str">
        <f ca="1">TEXT(Force_3_1!B8,Calcu!T$91)</f>
        <v>0</v>
      </c>
      <c r="E13" s="97" t="str">
        <f ca="1">TEXT(Force_3_1!E8,Calcu!T$90)</f>
        <v>0</v>
      </c>
      <c r="F13" s="104" t="str">
        <f ca="1">TEXT(Force_3_1!R8,Calcu!$T$91)</f>
        <v>0</v>
      </c>
      <c r="G13" s="97" t="str">
        <f ca="1">TEXT(Force_3_1!S8,Calcu!$T$91)</f>
        <v>0</v>
      </c>
      <c r="H13" s="98" t="str">
        <f ca="1">TEXT(Force_3_1!T8,Calcu!$T$91)</f>
        <v>0</v>
      </c>
      <c r="I13" s="47"/>
      <c r="K13" s="453"/>
      <c r="L13" s="456"/>
      <c r="M13" s="97" t="str">
        <f ca="1">TEXT(Force_3_1!B8,Calcu_ADJ!T$91)</f>
        <v>0</v>
      </c>
      <c r="N13" s="97" t="str">
        <f ca="1">TEXT(Force_3_1!E8,Calcu_ADJ!T$90)</f>
        <v>0</v>
      </c>
      <c r="O13" s="104" t="str">
        <f ca="1">TEXT(Force_3_1!V8,Calcu_ADJ!$T$91)</f>
        <v>0</v>
      </c>
      <c r="P13" s="97" t="str">
        <f ca="1">TEXT(Force_3_1!W8,Calcu_ADJ!$T$91)</f>
        <v>0</v>
      </c>
      <c r="Q13" s="98" t="str">
        <f ca="1">TEXT(Force_3_1!X8,Calcu_ADJ!$T$91)</f>
        <v>0</v>
      </c>
    </row>
    <row r="14" spans="1:30" s="42" customFormat="1" ht="15" customHeight="1">
      <c r="B14" s="453"/>
      <c r="C14" s="456"/>
      <c r="D14" s="97" t="str">
        <f ca="1">TEXT(Force_3_1!B9,Calcu!T$91)</f>
        <v>0</v>
      </c>
      <c r="E14" s="97" t="str">
        <f ca="1">TEXT(Force_3_1!E9,Calcu!T$90)</f>
        <v>0</v>
      </c>
      <c r="F14" s="104" t="str">
        <f ca="1">TEXT(Force_3_1!R9,Calcu!$T$91)</f>
        <v>0</v>
      </c>
      <c r="G14" s="97" t="str">
        <f ca="1">TEXT(Force_3_1!S9,Calcu!$T$91)</f>
        <v>0</v>
      </c>
      <c r="H14" s="98" t="str">
        <f ca="1">TEXT(Force_3_1!T9,Calcu!$T$91)</f>
        <v>0</v>
      </c>
      <c r="I14" s="47"/>
      <c r="K14" s="453"/>
      <c r="L14" s="456"/>
      <c r="M14" s="97" t="str">
        <f ca="1">TEXT(Force_3_1!B9,Calcu_ADJ!T$91)</f>
        <v>0</v>
      </c>
      <c r="N14" s="97" t="str">
        <f ca="1">TEXT(Force_3_1!E9,Calcu_ADJ!T$90)</f>
        <v>0</v>
      </c>
      <c r="O14" s="104" t="str">
        <f ca="1">TEXT(Force_3_1!V9,Calcu_ADJ!$T$91)</f>
        <v>0</v>
      </c>
      <c r="P14" s="97" t="str">
        <f ca="1">TEXT(Force_3_1!W9,Calcu_ADJ!$T$91)</f>
        <v>0</v>
      </c>
      <c r="Q14" s="98" t="str">
        <f ca="1">TEXT(Force_3_1!X9,Calcu_ADJ!$T$91)</f>
        <v>0</v>
      </c>
    </row>
    <row r="15" spans="1:30" s="42" customFormat="1" ht="15" customHeight="1">
      <c r="B15" s="453"/>
      <c r="C15" s="456"/>
      <c r="D15" s="97" t="str">
        <f ca="1">TEXT(Force_3_1!B10,Calcu!T$91)</f>
        <v>0</v>
      </c>
      <c r="E15" s="97" t="str">
        <f ca="1">TEXT(Force_3_1!E10,Calcu!T$90)</f>
        <v>0</v>
      </c>
      <c r="F15" s="104" t="str">
        <f ca="1">TEXT(Force_3_1!R10,Calcu!$T$91)</f>
        <v>0</v>
      </c>
      <c r="G15" s="97" t="str">
        <f ca="1">TEXT(Force_3_1!S10,Calcu!$T$91)</f>
        <v>0</v>
      </c>
      <c r="H15" s="98" t="str">
        <f ca="1">TEXT(Force_3_1!T10,Calcu!$T$91)</f>
        <v>0</v>
      </c>
      <c r="I15" s="47"/>
      <c r="K15" s="453"/>
      <c r="L15" s="456"/>
      <c r="M15" s="97" t="str">
        <f ca="1">TEXT(Force_3_1!B10,Calcu_ADJ!T$91)</f>
        <v>0</v>
      </c>
      <c r="N15" s="97" t="str">
        <f ca="1">TEXT(Force_3_1!E10,Calcu_ADJ!T$90)</f>
        <v>0</v>
      </c>
      <c r="O15" s="104" t="str">
        <f ca="1">TEXT(Force_3_1!V10,Calcu_ADJ!$T$91)</f>
        <v>0</v>
      </c>
      <c r="P15" s="97" t="str">
        <f ca="1">TEXT(Force_3_1!W10,Calcu_ADJ!$T$91)</f>
        <v>0</v>
      </c>
      <c r="Q15" s="98" t="str">
        <f ca="1">TEXT(Force_3_1!X10,Calcu_ADJ!$T$91)</f>
        <v>0</v>
      </c>
    </row>
    <row r="16" spans="1:30" s="42" customFormat="1" ht="15" customHeight="1">
      <c r="B16" s="453"/>
      <c r="C16" s="456"/>
      <c r="D16" s="97" t="str">
        <f ca="1">TEXT(Force_3_1!B11,Calcu!T$91)</f>
        <v>0</v>
      </c>
      <c r="E16" s="97" t="str">
        <f ca="1">TEXT(Force_3_1!E11,Calcu!T$90)</f>
        <v>0</v>
      </c>
      <c r="F16" s="104" t="str">
        <f ca="1">TEXT(Force_3_1!R11,Calcu!$T$91)</f>
        <v>0</v>
      </c>
      <c r="G16" s="97" t="str">
        <f ca="1">TEXT(Force_3_1!S11,Calcu!$T$91)</f>
        <v>0</v>
      </c>
      <c r="H16" s="98" t="str">
        <f ca="1">TEXT(Force_3_1!T11,Calcu!$T$91)</f>
        <v>0</v>
      </c>
      <c r="I16" s="47"/>
      <c r="K16" s="453"/>
      <c r="L16" s="456"/>
      <c r="M16" s="97" t="str">
        <f ca="1">TEXT(Force_3_1!B11,Calcu_ADJ!T$91)</f>
        <v>0</v>
      </c>
      <c r="N16" s="97" t="str">
        <f ca="1">TEXT(Force_3_1!E11,Calcu_ADJ!T$90)</f>
        <v>0</v>
      </c>
      <c r="O16" s="104" t="str">
        <f ca="1">TEXT(Force_3_1!V11,Calcu_ADJ!$T$91)</f>
        <v>0</v>
      </c>
      <c r="P16" s="97" t="str">
        <f ca="1">TEXT(Force_3_1!W11,Calcu_ADJ!$T$91)</f>
        <v>0</v>
      </c>
      <c r="Q16" s="98" t="str">
        <f ca="1">TEXT(Force_3_1!X11,Calcu_ADJ!$T$91)</f>
        <v>0</v>
      </c>
    </row>
    <row r="17" spans="2:17" s="42" customFormat="1" ht="15" customHeight="1">
      <c r="B17" s="453"/>
      <c r="C17" s="456"/>
      <c r="D17" s="97" t="str">
        <f ca="1">TEXT(Force_3_1!B12,Calcu!T$91)</f>
        <v>0</v>
      </c>
      <c r="E17" s="97" t="str">
        <f ca="1">TEXT(Force_3_1!E12,Calcu!T$90)</f>
        <v>0</v>
      </c>
      <c r="F17" s="104" t="str">
        <f ca="1">TEXT(Force_3_1!R12,Calcu!$T$91)</f>
        <v>0</v>
      </c>
      <c r="G17" s="97" t="str">
        <f ca="1">TEXT(Force_3_1!S12,Calcu!$T$91)</f>
        <v>0</v>
      </c>
      <c r="H17" s="98" t="str">
        <f ca="1">TEXT(Force_3_1!T12,Calcu!$T$91)</f>
        <v>0</v>
      </c>
      <c r="I17" s="47"/>
      <c r="K17" s="453"/>
      <c r="L17" s="456"/>
      <c r="M17" s="97" t="str">
        <f ca="1">TEXT(Force_3_1!B12,Calcu_ADJ!T$91)</f>
        <v>0</v>
      </c>
      <c r="N17" s="97" t="str">
        <f ca="1">TEXT(Force_3_1!E12,Calcu_ADJ!T$90)</f>
        <v>0</v>
      </c>
      <c r="O17" s="104" t="str">
        <f ca="1">TEXT(Force_3_1!V12,Calcu_ADJ!$T$91)</f>
        <v>0</v>
      </c>
      <c r="P17" s="97" t="str">
        <f ca="1">TEXT(Force_3_1!W12,Calcu_ADJ!$T$91)</f>
        <v>0</v>
      </c>
      <c r="Q17" s="98" t="str">
        <f ca="1">TEXT(Force_3_1!X12,Calcu_ADJ!$T$91)</f>
        <v>0</v>
      </c>
    </row>
    <row r="18" spans="2:17" s="42" customFormat="1" ht="15" customHeight="1">
      <c r="B18" s="453"/>
      <c r="C18" s="456"/>
      <c r="D18" s="97" t="str">
        <f ca="1">TEXT(Force_3_1!B13,Calcu!T$91)</f>
        <v>0</v>
      </c>
      <c r="E18" s="97" t="str">
        <f ca="1">TEXT(Force_3_1!E13,Calcu!T$90)</f>
        <v>0</v>
      </c>
      <c r="F18" s="104" t="str">
        <f ca="1">TEXT(Force_3_1!R13,Calcu!$T$91)</f>
        <v>0</v>
      </c>
      <c r="G18" s="97" t="str">
        <f ca="1">TEXT(Force_3_1!S13,Calcu!$T$91)</f>
        <v>0</v>
      </c>
      <c r="H18" s="98" t="str">
        <f ca="1">TEXT(Force_3_1!T13,Calcu!$T$91)</f>
        <v>0</v>
      </c>
      <c r="I18" s="47"/>
      <c r="K18" s="453"/>
      <c r="L18" s="456"/>
      <c r="M18" s="97" t="str">
        <f ca="1">TEXT(Force_3_1!B13,Calcu_ADJ!T$91)</f>
        <v>0</v>
      </c>
      <c r="N18" s="97" t="str">
        <f ca="1">TEXT(Force_3_1!E13,Calcu_ADJ!T$90)</f>
        <v>0</v>
      </c>
      <c r="O18" s="104" t="str">
        <f ca="1">TEXT(Force_3_1!V13,Calcu_ADJ!$T$91)</f>
        <v>0</v>
      </c>
      <c r="P18" s="97" t="str">
        <f ca="1">TEXT(Force_3_1!W13,Calcu_ADJ!$T$91)</f>
        <v>0</v>
      </c>
      <c r="Q18" s="98" t="str">
        <f ca="1">TEXT(Force_3_1!X13,Calcu_ADJ!$T$91)</f>
        <v>0</v>
      </c>
    </row>
    <row r="19" spans="2:17" s="42" customFormat="1" ht="15" customHeight="1">
      <c r="B19" s="453"/>
      <c r="C19" s="456"/>
      <c r="D19" s="97" t="str">
        <f ca="1">TEXT(Force_3_1!B14,Calcu!T$91)</f>
        <v>0</v>
      </c>
      <c r="E19" s="97" t="str">
        <f ca="1">TEXT(Force_3_1!E14,Calcu!T$90)</f>
        <v>0</v>
      </c>
      <c r="F19" s="104" t="str">
        <f ca="1">TEXT(Force_3_1!R14,Calcu!$T$91)</f>
        <v>0</v>
      </c>
      <c r="G19" s="97" t="str">
        <f ca="1">TEXT(Force_3_1!S14,Calcu!$T$91)</f>
        <v>0</v>
      </c>
      <c r="H19" s="98" t="str">
        <f ca="1">TEXT(Force_3_1!T14,Calcu!$T$91)</f>
        <v>0</v>
      </c>
      <c r="I19" s="47"/>
      <c r="K19" s="453"/>
      <c r="L19" s="456"/>
      <c r="M19" s="97" t="str">
        <f ca="1">TEXT(Force_3_1!B14,Calcu_ADJ!T$91)</f>
        <v>0</v>
      </c>
      <c r="N19" s="97" t="str">
        <f ca="1">TEXT(Force_3_1!E14,Calcu_ADJ!T$90)</f>
        <v>0</v>
      </c>
      <c r="O19" s="104" t="str">
        <f ca="1">TEXT(Force_3_1!V14,Calcu_ADJ!$T$91)</f>
        <v>0</v>
      </c>
      <c r="P19" s="97" t="str">
        <f ca="1">TEXT(Force_3_1!W14,Calcu_ADJ!$T$91)</f>
        <v>0</v>
      </c>
      <c r="Q19" s="98" t="str">
        <f ca="1">TEXT(Force_3_1!X14,Calcu_ADJ!$T$91)</f>
        <v>0</v>
      </c>
    </row>
    <row r="20" spans="2:17" s="42" customFormat="1" ht="15" customHeight="1">
      <c r="B20" s="453"/>
      <c r="C20" s="456"/>
      <c r="D20" s="97" t="str">
        <f ca="1">TEXT(Force_3_1!B15,Calcu!T$91)</f>
        <v>0</v>
      </c>
      <c r="E20" s="97" t="str">
        <f ca="1">TEXT(Force_3_1!E15,Calcu!T$90)</f>
        <v>0</v>
      </c>
      <c r="F20" s="104" t="str">
        <f ca="1">TEXT(Force_3_1!R15,Calcu!$T$91)</f>
        <v>0</v>
      </c>
      <c r="G20" s="97" t="str">
        <f ca="1">TEXT(Force_3_1!S15,Calcu!$T$91)</f>
        <v>0</v>
      </c>
      <c r="H20" s="98" t="str">
        <f ca="1">TEXT(Force_3_1!T15,Calcu!$T$91)</f>
        <v>0</v>
      </c>
      <c r="I20" s="47"/>
      <c r="K20" s="453"/>
      <c r="L20" s="456"/>
      <c r="M20" s="97" t="str">
        <f ca="1">TEXT(Force_3_1!B15,Calcu_ADJ!T$91)</f>
        <v>0</v>
      </c>
      <c r="N20" s="97" t="str">
        <f ca="1">TEXT(Force_3_1!E15,Calcu_ADJ!T$90)</f>
        <v>0</v>
      </c>
      <c r="O20" s="104" t="str">
        <f ca="1">TEXT(Force_3_1!V15,Calcu_ADJ!$T$91)</f>
        <v>0</v>
      </c>
      <c r="P20" s="97" t="str">
        <f ca="1">TEXT(Force_3_1!W15,Calcu_ADJ!$T$91)</f>
        <v>0</v>
      </c>
      <c r="Q20" s="98" t="str">
        <f ca="1">TEXT(Force_3_1!X15,Calcu_ADJ!$T$91)</f>
        <v>0</v>
      </c>
    </row>
    <row r="21" spans="2:17" s="42" customFormat="1" ht="15" customHeight="1">
      <c r="B21" s="453"/>
      <c r="C21" s="456"/>
      <c r="D21" s="97" t="str">
        <f ca="1">TEXT(Force_3_1!B16,Calcu!T$91)</f>
        <v>0</v>
      </c>
      <c r="E21" s="97" t="str">
        <f ca="1">TEXT(Force_3_1!E16,Calcu!T$90)</f>
        <v>0</v>
      </c>
      <c r="F21" s="104" t="str">
        <f ca="1">TEXT(Force_3_1!R16,Calcu!$T$91)</f>
        <v>0</v>
      </c>
      <c r="G21" s="97" t="str">
        <f ca="1">TEXT(Force_3_1!S16,Calcu!$T$91)</f>
        <v>0</v>
      </c>
      <c r="H21" s="98" t="str">
        <f ca="1">TEXT(Force_3_1!T16,Calcu!$T$91)</f>
        <v>0</v>
      </c>
      <c r="I21" s="47"/>
      <c r="K21" s="453"/>
      <c r="L21" s="456"/>
      <c r="M21" s="97" t="str">
        <f ca="1">TEXT(Force_3_1!B16,Calcu_ADJ!T$91)</f>
        <v>0</v>
      </c>
      <c r="N21" s="97" t="str">
        <f ca="1">TEXT(Force_3_1!E16,Calcu_ADJ!T$90)</f>
        <v>0</v>
      </c>
      <c r="O21" s="104" t="str">
        <f ca="1">TEXT(Force_3_1!V16,Calcu_ADJ!$T$91)</f>
        <v>0</v>
      </c>
      <c r="P21" s="97" t="str">
        <f ca="1">TEXT(Force_3_1!W16,Calcu_ADJ!$T$91)</f>
        <v>0</v>
      </c>
      <c r="Q21" s="98" t="str">
        <f ca="1">TEXT(Force_3_1!X16,Calcu_ADJ!$T$91)</f>
        <v>0</v>
      </c>
    </row>
    <row r="22" spans="2:17" s="42" customFormat="1" ht="15" customHeight="1">
      <c r="B22" s="453"/>
      <c r="C22" s="456"/>
      <c r="D22" s="97" t="str">
        <f ca="1">TEXT(Force_3_1!B17,Calcu!T$91)</f>
        <v>0</v>
      </c>
      <c r="E22" s="97" t="str">
        <f ca="1">TEXT(Force_3_1!E17,Calcu!T$90)</f>
        <v>0</v>
      </c>
      <c r="F22" s="104" t="str">
        <f ca="1">TEXT(Force_3_1!R17,Calcu!$T$91)</f>
        <v>0</v>
      </c>
      <c r="G22" s="97" t="str">
        <f ca="1">TEXT(Force_3_1!S17,Calcu!$T$91)</f>
        <v>0</v>
      </c>
      <c r="H22" s="98" t="str">
        <f ca="1">TEXT(Force_3_1!T17,Calcu!$T$91)</f>
        <v>0</v>
      </c>
      <c r="I22" s="47"/>
      <c r="K22" s="453"/>
      <c r="L22" s="456"/>
      <c r="M22" s="97" t="str">
        <f ca="1">TEXT(Force_3_1!B17,Calcu_ADJ!T$91)</f>
        <v>0</v>
      </c>
      <c r="N22" s="97" t="str">
        <f ca="1">TEXT(Force_3_1!E17,Calcu_ADJ!T$90)</f>
        <v>0</v>
      </c>
      <c r="O22" s="104" t="str">
        <f ca="1">TEXT(Force_3_1!V17,Calcu_ADJ!$T$91)</f>
        <v>0</v>
      </c>
      <c r="P22" s="97" t="str">
        <f ca="1">TEXT(Force_3_1!W17,Calcu_ADJ!$T$91)</f>
        <v>0</v>
      </c>
      <c r="Q22" s="98" t="str">
        <f ca="1">TEXT(Force_3_1!X17,Calcu_ADJ!$T$91)</f>
        <v>0</v>
      </c>
    </row>
    <row r="23" spans="2:17" s="42" customFormat="1" ht="15" customHeight="1">
      <c r="B23" s="453"/>
      <c r="C23" s="456"/>
      <c r="D23" s="97" t="str">
        <f ca="1">TEXT(Force_3_1!B18,Calcu!T$91)</f>
        <v>0</v>
      </c>
      <c r="E23" s="97" t="str">
        <f ca="1">TEXT(Force_3_1!E18,Calcu!T$90)</f>
        <v>0</v>
      </c>
      <c r="F23" s="104" t="str">
        <f ca="1">TEXT(Force_3_1!R18,Calcu!$T$91)</f>
        <v>0</v>
      </c>
      <c r="G23" s="97" t="str">
        <f ca="1">TEXT(Force_3_1!S18,Calcu!$T$91)</f>
        <v>0</v>
      </c>
      <c r="H23" s="98" t="str">
        <f ca="1">TEXT(Force_3_1!T18,Calcu!$T$91)</f>
        <v>0</v>
      </c>
      <c r="I23" s="47"/>
      <c r="K23" s="453"/>
      <c r="L23" s="456"/>
      <c r="M23" s="97" t="str">
        <f ca="1">TEXT(Force_3_1!B18,Calcu_ADJ!T$91)</f>
        <v>0</v>
      </c>
      <c r="N23" s="97" t="str">
        <f ca="1">TEXT(Force_3_1!E18,Calcu_ADJ!T$90)</f>
        <v>0</v>
      </c>
      <c r="O23" s="104" t="str">
        <f ca="1">TEXT(Force_3_1!V18,Calcu_ADJ!$T$91)</f>
        <v>0</v>
      </c>
      <c r="P23" s="97" t="str">
        <f ca="1">TEXT(Force_3_1!W18,Calcu_ADJ!$T$91)</f>
        <v>0</v>
      </c>
      <c r="Q23" s="98" t="str">
        <f ca="1">TEXT(Force_3_1!X18,Calcu_ADJ!$T$91)</f>
        <v>0</v>
      </c>
    </row>
    <row r="24" spans="2:17" s="42" customFormat="1" ht="15" customHeight="1">
      <c r="B24" s="453"/>
      <c r="C24" s="456"/>
      <c r="D24" s="97" t="str">
        <f ca="1">TEXT(Force_3_1!B19,Calcu!T$91)</f>
        <v>0</v>
      </c>
      <c r="E24" s="97" t="str">
        <f ca="1">TEXT(Force_3_1!E19,Calcu!T$90)</f>
        <v>0</v>
      </c>
      <c r="F24" s="104" t="str">
        <f ca="1">TEXT(Force_3_1!R19,Calcu!$T$91)</f>
        <v>0</v>
      </c>
      <c r="G24" s="97" t="str">
        <f ca="1">TEXT(Force_3_1!S19,Calcu!$T$91)</f>
        <v>0</v>
      </c>
      <c r="H24" s="98" t="str">
        <f ca="1">TEXT(Force_3_1!T19,Calcu!$T$91)</f>
        <v>0</v>
      </c>
      <c r="I24" s="47"/>
      <c r="K24" s="453"/>
      <c r="L24" s="456"/>
      <c r="M24" s="97" t="str">
        <f ca="1">TEXT(Force_3_1!B19,Calcu_ADJ!T$91)</f>
        <v>0</v>
      </c>
      <c r="N24" s="97" t="str">
        <f ca="1">TEXT(Force_3_1!E19,Calcu_ADJ!T$90)</f>
        <v>0</v>
      </c>
      <c r="O24" s="104" t="str">
        <f ca="1">TEXT(Force_3_1!V19,Calcu_ADJ!$T$91)</f>
        <v>0</v>
      </c>
      <c r="P24" s="97" t="str">
        <f ca="1">TEXT(Force_3_1!W19,Calcu_ADJ!$T$91)</f>
        <v>0</v>
      </c>
      <c r="Q24" s="98" t="str">
        <f ca="1">TEXT(Force_3_1!X19,Calcu_ADJ!$T$91)</f>
        <v>0</v>
      </c>
    </row>
    <row r="25" spans="2:17" s="42" customFormat="1" ht="15" customHeight="1">
      <c r="B25" s="453"/>
      <c r="C25" s="456"/>
      <c r="D25" s="97" t="str">
        <f ca="1">TEXT(Force_3_1!B20,Calcu!T$91)</f>
        <v>0</v>
      </c>
      <c r="E25" s="97" t="str">
        <f ca="1">TEXT(Force_3_1!E20,Calcu!T$90)</f>
        <v>0</v>
      </c>
      <c r="F25" s="104" t="str">
        <f ca="1">TEXT(Force_3_1!R20,Calcu!$T$91)</f>
        <v>0</v>
      </c>
      <c r="G25" s="97" t="str">
        <f ca="1">TEXT(Force_3_1!S20,Calcu!$T$91)</f>
        <v>0</v>
      </c>
      <c r="H25" s="98" t="str">
        <f ca="1">TEXT(Force_3_1!T20,Calcu!$T$91)</f>
        <v>0</v>
      </c>
      <c r="I25" s="47"/>
      <c r="K25" s="453"/>
      <c r="L25" s="456"/>
      <c r="M25" s="97" t="str">
        <f ca="1">TEXT(Force_3_1!B20,Calcu_ADJ!T$91)</f>
        <v>0</v>
      </c>
      <c r="N25" s="97" t="str">
        <f ca="1">TEXT(Force_3_1!E20,Calcu_ADJ!T$90)</f>
        <v>0</v>
      </c>
      <c r="O25" s="104" t="str">
        <f ca="1">TEXT(Force_3_1!V20,Calcu_ADJ!$T$91)</f>
        <v>0</v>
      </c>
      <c r="P25" s="97" t="str">
        <f ca="1">TEXT(Force_3_1!W20,Calcu_ADJ!$T$91)</f>
        <v>0</v>
      </c>
      <c r="Q25" s="98" t="str">
        <f ca="1">TEXT(Force_3_1!X20,Calcu_ADJ!$T$91)</f>
        <v>0</v>
      </c>
    </row>
    <row r="26" spans="2:17" s="42" customFormat="1" ht="15" customHeight="1">
      <c r="B26" s="453"/>
      <c r="C26" s="456"/>
      <c r="D26" s="97" t="str">
        <f ca="1">TEXT(Force_3_1!B21,Calcu!T$91)</f>
        <v>0</v>
      </c>
      <c r="E26" s="97" t="str">
        <f ca="1">TEXT(Force_3_1!E21,Calcu!T$90)</f>
        <v>0</v>
      </c>
      <c r="F26" s="104" t="str">
        <f ca="1">TEXT(Force_3_1!R21,Calcu!$T$91)</f>
        <v>0</v>
      </c>
      <c r="G26" s="97" t="str">
        <f ca="1">TEXT(Force_3_1!S21,Calcu!$T$91)</f>
        <v>0</v>
      </c>
      <c r="H26" s="98" t="str">
        <f ca="1">TEXT(Force_3_1!T21,Calcu!$T$91)</f>
        <v>0</v>
      </c>
      <c r="I26" s="47"/>
      <c r="K26" s="453"/>
      <c r="L26" s="456"/>
      <c r="M26" s="97" t="str">
        <f ca="1">TEXT(Force_3_1!B21,Calcu_ADJ!T$91)</f>
        <v>0</v>
      </c>
      <c r="N26" s="97" t="str">
        <f ca="1">TEXT(Force_3_1!E21,Calcu_ADJ!T$90)</f>
        <v>0</v>
      </c>
      <c r="O26" s="104" t="str">
        <f ca="1">TEXT(Force_3_1!V21,Calcu_ADJ!$T$91)</f>
        <v>0</v>
      </c>
      <c r="P26" s="97" t="str">
        <f ca="1">TEXT(Force_3_1!W21,Calcu_ADJ!$T$91)</f>
        <v>0</v>
      </c>
      <c r="Q26" s="98" t="str">
        <f ca="1">TEXT(Force_3_1!X21,Calcu_ADJ!$T$91)</f>
        <v>0</v>
      </c>
    </row>
    <row r="27" spans="2:17" s="42" customFormat="1" ht="15" customHeight="1">
      <c r="B27" s="453"/>
      <c r="C27" s="456"/>
      <c r="D27" s="97" t="str">
        <f ca="1">TEXT(Force_3_1!B22,Calcu!T$91)</f>
        <v>0</v>
      </c>
      <c r="E27" s="97" t="str">
        <f ca="1">TEXT(Force_3_1!E22,Calcu!T$90)</f>
        <v>0</v>
      </c>
      <c r="F27" s="104" t="str">
        <f ca="1">TEXT(Force_3_1!R22,Calcu!$T$91)</f>
        <v>0</v>
      </c>
      <c r="G27" s="97" t="str">
        <f ca="1">TEXT(Force_3_1!S22,Calcu!$T$91)</f>
        <v>0</v>
      </c>
      <c r="H27" s="98" t="str">
        <f ca="1">TEXT(Force_3_1!T22,Calcu!$T$91)</f>
        <v>0</v>
      </c>
      <c r="I27" s="47"/>
      <c r="K27" s="453"/>
      <c r="L27" s="456"/>
      <c r="M27" s="97" t="str">
        <f ca="1">TEXT(Force_3_1!B22,Calcu_ADJ!T$91)</f>
        <v>0</v>
      </c>
      <c r="N27" s="97" t="str">
        <f ca="1">TEXT(Force_3_1!E22,Calcu_ADJ!T$90)</f>
        <v>0</v>
      </c>
      <c r="O27" s="104" t="str">
        <f ca="1">TEXT(Force_3_1!V22,Calcu_ADJ!$T$91)</f>
        <v>0</v>
      </c>
      <c r="P27" s="97" t="str">
        <f ca="1">TEXT(Force_3_1!W22,Calcu_ADJ!$T$91)</f>
        <v>0</v>
      </c>
      <c r="Q27" s="98" t="str">
        <f ca="1">TEXT(Force_3_1!X22,Calcu_ADJ!$T$91)</f>
        <v>0</v>
      </c>
    </row>
    <row r="28" spans="2:17" s="42" customFormat="1" ht="15" customHeight="1">
      <c r="B28" s="453"/>
      <c r="C28" s="456"/>
      <c r="D28" s="97" t="str">
        <f ca="1">TEXT(Force_3_1!B23,Calcu!T$91)</f>
        <v>0</v>
      </c>
      <c r="E28" s="97" t="str">
        <f ca="1">TEXT(Force_3_1!E23,Calcu!T$90)</f>
        <v>0</v>
      </c>
      <c r="F28" s="104" t="str">
        <f ca="1">TEXT(Force_3_1!R23,Calcu!$T$91)</f>
        <v>0</v>
      </c>
      <c r="G28" s="97" t="str">
        <f ca="1">TEXT(Force_3_1!S23,Calcu!$T$91)</f>
        <v>0</v>
      </c>
      <c r="H28" s="98" t="str">
        <f ca="1">TEXT(Force_3_1!T23,Calcu!$T$91)</f>
        <v>0</v>
      </c>
      <c r="I28" s="47"/>
      <c r="K28" s="453"/>
      <c r="L28" s="456"/>
      <c r="M28" s="97" t="str">
        <f ca="1">TEXT(Force_3_1!B23,Calcu_ADJ!T$91)</f>
        <v>0</v>
      </c>
      <c r="N28" s="97" t="str">
        <f ca="1">TEXT(Force_3_1!E23,Calcu_ADJ!T$90)</f>
        <v>0</v>
      </c>
      <c r="O28" s="104" t="str">
        <f ca="1">TEXT(Force_3_1!V23,Calcu_ADJ!$T$91)</f>
        <v>0</v>
      </c>
      <c r="P28" s="97" t="str">
        <f ca="1">TEXT(Force_3_1!W23,Calcu_ADJ!$T$91)</f>
        <v>0</v>
      </c>
      <c r="Q28" s="98" t="str">
        <f ca="1">TEXT(Force_3_1!X23,Calcu_ADJ!$T$91)</f>
        <v>0</v>
      </c>
    </row>
    <row r="29" spans="2:17" s="42" customFormat="1" ht="15" customHeight="1">
      <c r="B29" s="454"/>
      <c r="C29" s="457"/>
      <c r="D29" s="101" t="str">
        <f ca="1">TEXT(Force_3_1!B24,Calcu!T$91)</f>
        <v>0</v>
      </c>
      <c r="E29" s="101" t="str">
        <f ca="1">TEXT(Force_3_1!E24,Calcu!T$90)</f>
        <v>0</v>
      </c>
      <c r="F29" s="106" t="str">
        <f ca="1">TEXT(Force_3_1!R24,Calcu!$T$91)</f>
        <v>0</v>
      </c>
      <c r="G29" s="101" t="str">
        <f ca="1">TEXT(Force_3_1!S24,Calcu!$T$91)</f>
        <v>0</v>
      </c>
      <c r="H29" s="102" t="str">
        <f ca="1">TEXT(Force_3_1!T24,Calcu!$T$91)</f>
        <v>0</v>
      </c>
      <c r="I29" s="47"/>
      <c r="K29" s="454"/>
      <c r="L29" s="457"/>
      <c r="M29" s="101" t="str">
        <f ca="1">TEXT(Force_3_1!B24,Calcu_ADJ!T$91)</f>
        <v>0</v>
      </c>
      <c r="N29" s="101" t="str">
        <f ca="1">TEXT(Force_3_1!E24,Calcu_ADJ!T$90)</f>
        <v>0</v>
      </c>
      <c r="O29" s="106" t="str">
        <f ca="1">TEXT(Force_3_1!V24,Calcu_ADJ!$T$91)</f>
        <v>0</v>
      </c>
      <c r="P29" s="101" t="str">
        <f ca="1">TEXT(Force_3_1!W24,Calcu_ADJ!$T$91)</f>
        <v>0</v>
      </c>
      <c r="Q29" s="102" t="str">
        <f ca="1">TEXT(Force_3_1!X24,Calcu_ADJ!$T$91)</f>
        <v>0</v>
      </c>
    </row>
    <row r="30" spans="2:17" s="42" customFormat="1" ht="15" customHeight="1">
      <c r="B30" s="452" t="str">
        <f>Calcu!B27</f>
        <v>압축방향</v>
      </c>
      <c r="C30" s="455" t="s">
        <v>155</v>
      </c>
      <c r="D30" s="95" t="str">
        <f ca="1">TEXT(Force_3_2!B4,Calcu!T$91)</f>
        <v>0</v>
      </c>
      <c r="E30" s="95" t="str">
        <f ca="1">TEXT(Force_3_2!E4,Calcu!T$90)</f>
        <v>0</v>
      </c>
      <c r="F30" s="103" t="str">
        <f ca="1">TEXT(Force_3_2!R4,Calcu!$T$91)</f>
        <v>0</v>
      </c>
      <c r="G30" s="95" t="str">
        <f ca="1">TEXT(Force_3_2!S4,Calcu!$T$91)</f>
        <v>0</v>
      </c>
      <c r="H30" s="96" t="str">
        <f ca="1">TEXT(Force_3_2!T4,Calcu!$T$91)</f>
        <v>0</v>
      </c>
      <c r="I30" s="47"/>
      <c r="K30" s="452" t="str">
        <f>Calcu_ADJ!B27</f>
        <v>압축방향</v>
      </c>
      <c r="L30" s="455" t="s">
        <v>155</v>
      </c>
      <c r="M30" s="95" t="str">
        <f ca="1">TEXT(Force_3_2!B4,Calcu_ADJ!T$91)</f>
        <v>0</v>
      </c>
      <c r="N30" s="95" t="str">
        <f ca="1">TEXT(Force_3_2!E4,Calcu_ADJ!T$90)</f>
        <v>0</v>
      </c>
      <c r="O30" s="103" t="str">
        <f ca="1">TEXT(Force_3_2!V4,Calcu_ADJ!$T$91)</f>
        <v>0</v>
      </c>
      <c r="P30" s="95" t="str">
        <f ca="1">TEXT(Force_3_2!W4,Calcu_ADJ!$T$91)</f>
        <v>0</v>
      </c>
      <c r="Q30" s="96" t="str">
        <f ca="1">TEXT(Force_3_2!X4,Calcu_ADJ!$T$91)</f>
        <v>0</v>
      </c>
    </row>
    <row r="31" spans="2:17" s="42" customFormat="1" ht="15" customHeight="1">
      <c r="B31" s="453"/>
      <c r="C31" s="456"/>
      <c r="D31" s="97" t="str">
        <f ca="1">TEXT(Force_3_2!B5,Calcu!T$91)</f>
        <v>0</v>
      </c>
      <c r="E31" s="97" t="str">
        <f ca="1">TEXT(Force_3_2!E5,Calcu!T$90)</f>
        <v>0</v>
      </c>
      <c r="F31" s="104" t="str">
        <f ca="1">TEXT(Force_3_2!R5,Calcu!$T$91)</f>
        <v>0</v>
      </c>
      <c r="G31" s="97" t="str">
        <f ca="1">TEXT(Force_3_2!S5,Calcu!$T$91)</f>
        <v>0</v>
      </c>
      <c r="H31" s="98" t="str">
        <f ca="1">TEXT(Force_3_2!T5,Calcu!$T$91)</f>
        <v>0</v>
      </c>
      <c r="I31" s="47"/>
      <c r="K31" s="453"/>
      <c r="L31" s="456"/>
      <c r="M31" s="97" t="str">
        <f ca="1">TEXT(Force_3_2!B5,Calcu_ADJ!T$91)</f>
        <v>0</v>
      </c>
      <c r="N31" s="97" t="str">
        <f ca="1">TEXT(Force_3_2!E5,Calcu_ADJ!T$90)</f>
        <v>0</v>
      </c>
      <c r="O31" s="104" t="str">
        <f ca="1">TEXT(Force_3_2!V5,Calcu_ADJ!$T$91)</f>
        <v>0</v>
      </c>
      <c r="P31" s="97" t="str">
        <f ca="1">TEXT(Force_3_2!W5,Calcu_ADJ!$T$91)</f>
        <v>0</v>
      </c>
      <c r="Q31" s="98" t="str">
        <f ca="1">TEXT(Force_3_2!X5,Calcu_ADJ!$T$91)</f>
        <v>0</v>
      </c>
    </row>
    <row r="32" spans="2:17" s="42" customFormat="1" ht="15" customHeight="1">
      <c r="B32" s="453"/>
      <c r="C32" s="458"/>
      <c r="D32" s="99" t="str">
        <f ca="1">TEXT(Force_3_2!B6,Calcu!T$91)</f>
        <v>0</v>
      </c>
      <c r="E32" s="99" t="str">
        <f ca="1">TEXT(Force_3_2!E6,Calcu!T$90)</f>
        <v>0</v>
      </c>
      <c r="F32" s="105" t="str">
        <f ca="1">TEXT(Force_3_2!R6,Calcu!$T$91)</f>
        <v>0</v>
      </c>
      <c r="G32" s="99" t="str">
        <f ca="1">TEXT(Force_3_2!S6,Calcu!$T$91)</f>
        <v>0</v>
      </c>
      <c r="H32" s="100" t="str">
        <f ca="1">TEXT(Force_3_2!T6,Calcu!$T$91)</f>
        <v>0</v>
      </c>
      <c r="I32" s="47"/>
      <c r="K32" s="453"/>
      <c r="L32" s="458"/>
      <c r="M32" s="99" t="str">
        <f ca="1">TEXT(Force_3_2!B6,Calcu_ADJ!T$91)</f>
        <v>0</v>
      </c>
      <c r="N32" s="99" t="str">
        <f ca="1">TEXT(Force_3_2!E6,Calcu_ADJ!T$90)</f>
        <v>0</v>
      </c>
      <c r="O32" s="105" t="str">
        <f ca="1">TEXT(Force_3_2!V6,Calcu_ADJ!$T$91)</f>
        <v>0</v>
      </c>
      <c r="P32" s="99" t="str">
        <f ca="1">TEXT(Force_3_2!W6,Calcu_ADJ!$T$91)</f>
        <v>0</v>
      </c>
      <c r="Q32" s="100" t="str">
        <f ca="1">TEXT(Force_3_2!X6,Calcu_ADJ!$T$91)</f>
        <v>0</v>
      </c>
    </row>
    <row r="33" spans="2:17" s="42" customFormat="1" ht="15" customHeight="1">
      <c r="B33" s="453"/>
      <c r="C33" s="455" t="s">
        <v>154</v>
      </c>
      <c r="D33" s="95" t="str">
        <f ca="1">TEXT(Force_3_2!B7,Calcu!T$91)</f>
        <v>0</v>
      </c>
      <c r="E33" s="95" t="str">
        <f ca="1">TEXT(Force_3_2!E7,Calcu!T$90)</f>
        <v>0</v>
      </c>
      <c r="F33" s="103" t="str">
        <f ca="1">TEXT(Force_3_2!R7,Calcu!$T$91)</f>
        <v>0</v>
      </c>
      <c r="G33" s="95" t="str">
        <f ca="1">TEXT(Force_3_2!S7,Calcu!$T$91)</f>
        <v>0</v>
      </c>
      <c r="H33" s="96" t="str">
        <f ca="1">TEXT(Force_3_2!T7,Calcu!$T$91)</f>
        <v>0</v>
      </c>
      <c r="I33" s="47"/>
      <c r="K33" s="453"/>
      <c r="L33" s="455" t="s">
        <v>154</v>
      </c>
      <c r="M33" s="95" t="str">
        <f ca="1">TEXT(Force_3_2!B7,Calcu_ADJ!T$91)</f>
        <v>0</v>
      </c>
      <c r="N33" s="95" t="str">
        <f ca="1">TEXT(Force_3_2!E7,Calcu_ADJ!T$90)</f>
        <v>0</v>
      </c>
      <c r="O33" s="103" t="str">
        <f ca="1">TEXT(Force_3_2!V7,Calcu_ADJ!$T$91)</f>
        <v>0</v>
      </c>
      <c r="P33" s="95" t="str">
        <f ca="1">TEXT(Force_3_2!W7,Calcu_ADJ!$T$91)</f>
        <v>0</v>
      </c>
      <c r="Q33" s="96" t="str">
        <f ca="1">TEXT(Force_3_2!X7,Calcu_ADJ!$T$91)</f>
        <v>0</v>
      </c>
    </row>
    <row r="34" spans="2:17" s="42" customFormat="1" ht="15" customHeight="1">
      <c r="B34" s="453"/>
      <c r="C34" s="456"/>
      <c r="D34" s="97" t="str">
        <f ca="1">TEXT(Force_3_2!B8,Calcu!T$91)</f>
        <v>0</v>
      </c>
      <c r="E34" s="97" t="str">
        <f ca="1">TEXT(Force_3_2!E8,Calcu!T$90)</f>
        <v>0</v>
      </c>
      <c r="F34" s="104" t="str">
        <f ca="1">TEXT(Force_3_2!R8,Calcu!$T$91)</f>
        <v>0</v>
      </c>
      <c r="G34" s="97" t="str">
        <f ca="1">TEXT(Force_3_2!S8,Calcu!$T$91)</f>
        <v>0</v>
      </c>
      <c r="H34" s="98" t="str">
        <f ca="1">TEXT(Force_3_2!T8,Calcu!$T$91)</f>
        <v>0</v>
      </c>
      <c r="I34" s="47"/>
      <c r="K34" s="453"/>
      <c r="L34" s="456"/>
      <c r="M34" s="97" t="str">
        <f ca="1">TEXT(Force_3_2!B8,Calcu_ADJ!T$91)</f>
        <v>0</v>
      </c>
      <c r="N34" s="97" t="str">
        <f ca="1">TEXT(Force_3_2!E8,Calcu_ADJ!T$90)</f>
        <v>0</v>
      </c>
      <c r="O34" s="104" t="str">
        <f ca="1">TEXT(Force_3_2!V8,Calcu_ADJ!$T$91)</f>
        <v>0</v>
      </c>
      <c r="P34" s="97" t="str">
        <f ca="1">TEXT(Force_3_2!W8,Calcu_ADJ!$T$91)</f>
        <v>0</v>
      </c>
      <c r="Q34" s="98" t="str">
        <f ca="1">TEXT(Force_3_2!X8,Calcu_ADJ!$T$91)</f>
        <v>0</v>
      </c>
    </row>
    <row r="35" spans="2:17" s="42" customFormat="1" ht="15" customHeight="1">
      <c r="B35" s="453"/>
      <c r="C35" s="456"/>
      <c r="D35" s="97" t="str">
        <f ca="1">TEXT(Force_3_2!B9,Calcu!T$91)</f>
        <v>0</v>
      </c>
      <c r="E35" s="97" t="str">
        <f ca="1">TEXT(Force_3_2!E9,Calcu!T$90)</f>
        <v>0</v>
      </c>
      <c r="F35" s="104" t="str">
        <f ca="1">TEXT(Force_3_2!R9,Calcu!$T$91)</f>
        <v>0</v>
      </c>
      <c r="G35" s="97" t="str">
        <f ca="1">TEXT(Force_3_2!S9,Calcu!$T$91)</f>
        <v>0</v>
      </c>
      <c r="H35" s="98" t="str">
        <f ca="1">TEXT(Force_3_2!T9,Calcu!$T$91)</f>
        <v>0</v>
      </c>
      <c r="I35" s="47"/>
      <c r="K35" s="453"/>
      <c r="L35" s="456"/>
      <c r="M35" s="97" t="str">
        <f ca="1">TEXT(Force_3_2!B9,Calcu_ADJ!T$91)</f>
        <v>0</v>
      </c>
      <c r="N35" s="97" t="str">
        <f ca="1">TEXT(Force_3_2!E9,Calcu_ADJ!T$90)</f>
        <v>0</v>
      </c>
      <c r="O35" s="104" t="str">
        <f ca="1">TEXT(Force_3_2!V9,Calcu_ADJ!$T$91)</f>
        <v>0</v>
      </c>
      <c r="P35" s="97" t="str">
        <f ca="1">TEXT(Force_3_2!W9,Calcu_ADJ!$T$91)</f>
        <v>0</v>
      </c>
      <c r="Q35" s="98" t="str">
        <f ca="1">TEXT(Force_3_2!X9,Calcu_ADJ!$T$91)</f>
        <v>0</v>
      </c>
    </row>
    <row r="36" spans="2:17" s="42" customFormat="1" ht="15" customHeight="1">
      <c r="B36" s="453"/>
      <c r="C36" s="456"/>
      <c r="D36" s="97" t="str">
        <f ca="1">TEXT(Force_3_2!B10,Calcu!T$91)</f>
        <v>0</v>
      </c>
      <c r="E36" s="97" t="str">
        <f ca="1">TEXT(Force_3_2!E10,Calcu!T$90)</f>
        <v>0</v>
      </c>
      <c r="F36" s="104" t="str">
        <f ca="1">TEXT(Force_3_2!R10,Calcu!$T$91)</f>
        <v>0</v>
      </c>
      <c r="G36" s="97" t="str">
        <f ca="1">TEXT(Force_3_2!S10,Calcu!$T$91)</f>
        <v>0</v>
      </c>
      <c r="H36" s="98" t="str">
        <f ca="1">TEXT(Force_3_2!T10,Calcu!$T$91)</f>
        <v>0</v>
      </c>
      <c r="K36" s="453"/>
      <c r="L36" s="456"/>
      <c r="M36" s="97" t="str">
        <f ca="1">TEXT(Force_3_2!B10,Calcu_ADJ!T$91)</f>
        <v>0</v>
      </c>
      <c r="N36" s="97" t="str">
        <f ca="1">TEXT(Force_3_2!E10,Calcu_ADJ!T$90)</f>
        <v>0</v>
      </c>
      <c r="O36" s="104" t="str">
        <f ca="1">TEXT(Force_3_2!V10,Calcu_ADJ!$T$91)</f>
        <v>0</v>
      </c>
      <c r="P36" s="97" t="str">
        <f ca="1">TEXT(Force_3_2!W10,Calcu_ADJ!$T$91)</f>
        <v>0</v>
      </c>
      <c r="Q36" s="98" t="str">
        <f ca="1">TEXT(Force_3_2!X10,Calcu_ADJ!$T$91)</f>
        <v>0</v>
      </c>
    </row>
    <row r="37" spans="2:17" s="42" customFormat="1" ht="15" customHeight="1">
      <c r="B37" s="453"/>
      <c r="C37" s="456"/>
      <c r="D37" s="97" t="str">
        <f ca="1">TEXT(Force_3_2!B11,Calcu!T$91)</f>
        <v>0</v>
      </c>
      <c r="E37" s="97" t="str">
        <f ca="1">TEXT(Force_3_2!E11,Calcu!T$90)</f>
        <v>0</v>
      </c>
      <c r="F37" s="104" t="str">
        <f ca="1">TEXT(Force_3_2!R11,Calcu!$T$91)</f>
        <v>0</v>
      </c>
      <c r="G37" s="97" t="str">
        <f ca="1">TEXT(Force_3_2!S11,Calcu!$T$91)</f>
        <v>0</v>
      </c>
      <c r="H37" s="98" t="str">
        <f ca="1">TEXT(Force_3_2!T11,Calcu!$T$91)</f>
        <v>0</v>
      </c>
      <c r="K37" s="453"/>
      <c r="L37" s="456"/>
      <c r="M37" s="97" t="str">
        <f ca="1">TEXT(Force_3_2!B11,Calcu_ADJ!T$91)</f>
        <v>0</v>
      </c>
      <c r="N37" s="97" t="str">
        <f ca="1">TEXT(Force_3_2!E11,Calcu_ADJ!T$90)</f>
        <v>0</v>
      </c>
      <c r="O37" s="104" t="str">
        <f ca="1">TEXT(Force_3_2!V11,Calcu_ADJ!$T$91)</f>
        <v>0</v>
      </c>
      <c r="P37" s="97" t="str">
        <f ca="1">TEXT(Force_3_2!W11,Calcu_ADJ!$T$91)</f>
        <v>0</v>
      </c>
      <c r="Q37" s="98" t="str">
        <f ca="1">TEXT(Force_3_2!X11,Calcu_ADJ!$T$91)</f>
        <v>0</v>
      </c>
    </row>
    <row r="38" spans="2:17" s="42" customFormat="1" ht="15" customHeight="1">
      <c r="B38" s="453"/>
      <c r="C38" s="456"/>
      <c r="D38" s="97" t="str">
        <f ca="1">TEXT(Force_3_2!B12,Calcu!T$91)</f>
        <v>0</v>
      </c>
      <c r="E38" s="97" t="str">
        <f ca="1">TEXT(Force_3_2!E12,Calcu!T$90)</f>
        <v>0</v>
      </c>
      <c r="F38" s="104" t="str">
        <f ca="1">TEXT(Force_3_2!R12,Calcu!$T$91)</f>
        <v>0</v>
      </c>
      <c r="G38" s="97" t="str">
        <f ca="1">TEXT(Force_3_2!S12,Calcu!$T$91)</f>
        <v>0</v>
      </c>
      <c r="H38" s="98" t="str">
        <f ca="1">TEXT(Force_3_2!T12,Calcu!$T$91)</f>
        <v>0</v>
      </c>
      <c r="K38" s="453"/>
      <c r="L38" s="456"/>
      <c r="M38" s="97" t="str">
        <f ca="1">TEXT(Force_3_2!B12,Calcu_ADJ!T$91)</f>
        <v>0</v>
      </c>
      <c r="N38" s="97" t="str">
        <f ca="1">TEXT(Force_3_2!E12,Calcu_ADJ!T$90)</f>
        <v>0</v>
      </c>
      <c r="O38" s="104" t="str">
        <f ca="1">TEXT(Force_3_2!V12,Calcu_ADJ!$T$91)</f>
        <v>0</v>
      </c>
      <c r="P38" s="97" t="str">
        <f ca="1">TEXT(Force_3_2!W12,Calcu_ADJ!$T$91)</f>
        <v>0</v>
      </c>
      <c r="Q38" s="98" t="str">
        <f ca="1">TEXT(Force_3_2!X12,Calcu_ADJ!$T$91)</f>
        <v>0</v>
      </c>
    </row>
    <row r="39" spans="2:17" s="42" customFormat="1" ht="15" customHeight="1">
      <c r="B39" s="453"/>
      <c r="C39" s="456"/>
      <c r="D39" s="97" t="str">
        <f ca="1">TEXT(Force_3_2!B13,Calcu!T$91)</f>
        <v>0</v>
      </c>
      <c r="E39" s="97" t="str">
        <f ca="1">TEXT(Force_3_2!E13,Calcu!T$90)</f>
        <v>0</v>
      </c>
      <c r="F39" s="104" t="str">
        <f ca="1">TEXT(Force_3_2!R13,Calcu!$T$91)</f>
        <v>0</v>
      </c>
      <c r="G39" s="97" t="str">
        <f ca="1">TEXT(Force_3_2!S13,Calcu!$T$91)</f>
        <v>0</v>
      </c>
      <c r="H39" s="98" t="str">
        <f ca="1">TEXT(Force_3_2!T13,Calcu!$T$91)</f>
        <v>0</v>
      </c>
      <c r="I39" s="47"/>
      <c r="K39" s="453"/>
      <c r="L39" s="456"/>
      <c r="M39" s="97" t="str">
        <f ca="1">TEXT(Force_3_2!B13,Calcu_ADJ!T$91)</f>
        <v>0</v>
      </c>
      <c r="N39" s="97" t="str">
        <f ca="1">TEXT(Force_3_2!E13,Calcu_ADJ!T$90)</f>
        <v>0</v>
      </c>
      <c r="O39" s="104" t="str">
        <f ca="1">TEXT(Force_3_2!V13,Calcu_ADJ!$T$91)</f>
        <v>0</v>
      </c>
      <c r="P39" s="97" t="str">
        <f ca="1">TEXT(Force_3_2!W13,Calcu_ADJ!$T$91)</f>
        <v>0</v>
      </c>
      <c r="Q39" s="98" t="str">
        <f ca="1">TEXT(Force_3_2!X13,Calcu_ADJ!$T$91)</f>
        <v>0</v>
      </c>
    </row>
    <row r="40" spans="2:17" s="42" customFormat="1" ht="15" customHeight="1">
      <c r="B40" s="453"/>
      <c r="C40" s="456"/>
      <c r="D40" s="97" t="str">
        <f ca="1">TEXT(Force_3_2!B14,Calcu!T$91)</f>
        <v>0</v>
      </c>
      <c r="E40" s="97" t="str">
        <f ca="1">TEXT(Force_3_2!E14,Calcu!T$90)</f>
        <v>0</v>
      </c>
      <c r="F40" s="104" t="str">
        <f ca="1">TEXT(Force_3_2!R14,Calcu!$T$91)</f>
        <v>0</v>
      </c>
      <c r="G40" s="97" t="str">
        <f ca="1">TEXT(Force_3_2!S14,Calcu!$T$91)</f>
        <v>0</v>
      </c>
      <c r="H40" s="98" t="str">
        <f ca="1">TEXT(Force_3_2!T14,Calcu!$T$91)</f>
        <v>0</v>
      </c>
      <c r="I40" s="47"/>
      <c r="K40" s="453"/>
      <c r="L40" s="456"/>
      <c r="M40" s="97" t="str">
        <f ca="1">TEXT(Force_3_2!B14,Calcu_ADJ!T$91)</f>
        <v>0</v>
      </c>
      <c r="N40" s="97" t="str">
        <f ca="1">TEXT(Force_3_2!E14,Calcu_ADJ!T$90)</f>
        <v>0</v>
      </c>
      <c r="O40" s="104" t="str">
        <f ca="1">TEXT(Force_3_2!V14,Calcu_ADJ!$T$91)</f>
        <v>0</v>
      </c>
      <c r="P40" s="97" t="str">
        <f ca="1">TEXT(Force_3_2!W14,Calcu_ADJ!$T$91)</f>
        <v>0</v>
      </c>
      <c r="Q40" s="98" t="str">
        <f ca="1">TEXT(Force_3_2!X14,Calcu_ADJ!$T$91)</f>
        <v>0</v>
      </c>
    </row>
    <row r="41" spans="2:17" s="42" customFormat="1" ht="15" customHeight="1">
      <c r="B41" s="453"/>
      <c r="C41" s="456"/>
      <c r="D41" s="97" t="str">
        <f ca="1">TEXT(Force_3_2!B15,Calcu!T$91)</f>
        <v>0</v>
      </c>
      <c r="E41" s="97" t="str">
        <f ca="1">TEXT(Force_3_2!E15,Calcu!T$90)</f>
        <v>0</v>
      </c>
      <c r="F41" s="104" t="str">
        <f ca="1">TEXT(Force_3_2!R15,Calcu!$T$91)</f>
        <v>0</v>
      </c>
      <c r="G41" s="97" t="str">
        <f ca="1">TEXT(Force_3_2!S15,Calcu!$T$91)</f>
        <v>0</v>
      </c>
      <c r="H41" s="98" t="str">
        <f ca="1">TEXT(Force_3_2!T15,Calcu!$T$91)</f>
        <v>0</v>
      </c>
      <c r="I41" s="47"/>
      <c r="K41" s="453"/>
      <c r="L41" s="456"/>
      <c r="M41" s="97" t="str">
        <f ca="1">TEXT(Force_3_2!B15,Calcu_ADJ!T$91)</f>
        <v>0</v>
      </c>
      <c r="N41" s="97" t="str">
        <f ca="1">TEXT(Force_3_2!E15,Calcu_ADJ!T$90)</f>
        <v>0</v>
      </c>
      <c r="O41" s="104" t="str">
        <f ca="1">TEXT(Force_3_2!V15,Calcu_ADJ!$T$91)</f>
        <v>0</v>
      </c>
      <c r="P41" s="97" t="str">
        <f ca="1">TEXT(Force_3_2!W15,Calcu_ADJ!$T$91)</f>
        <v>0</v>
      </c>
      <c r="Q41" s="98" t="str">
        <f ca="1">TEXT(Force_3_2!X15,Calcu_ADJ!$T$91)</f>
        <v>0</v>
      </c>
    </row>
    <row r="42" spans="2:17" s="42" customFormat="1" ht="15" customHeight="1">
      <c r="B42" s="453"/>
      <c r="C42" s="456"/>
      <c r="D42" s="97" t="str">
        <f ca="1">TEXT(Force_3_2!B16,Calcu!T$91)</f>
        <v>0</v>
      </c>
      <c r="E42" s="97" t="str">
        <f ca="1">TEXT(Force_3_2!E16,Calcu!T$90)</f>
        <v>0</v>
      </c>
      <c r="F42" s="104" t="str">
        <f ca="1">TEXT(Force_3_2!R16,Calcu!$T$91)</f>
        <v>0</v>
      </c>
      <c r="G42" s="97" t="str">
        <f ca="1">TEXT(Force_3_2!S16,Calcu!$T$91)</f>
        <v>0</v>
      </c>
      <c r="H42" s="98" t="str">
        <f ca="1">TEXT(Force_3_2!T16,Calcu!$T$91)</f>
        <v>0</v>
      </c>
      <c r="I42" s="47"/>
      <c r="K42" s="453"/>
      <c r="L42" s="456"/>
      <c r="M42" s="97" t="str">
        <f ca="1">TEXT(Force_3_2!B16,Calcu_ADJ!T$91)</f>
        <v>0</v>
      </c>
      <c r="N42" s="97" t="str">
        <f ca="1">TEXT(Force_3_2!E16,Calcu_ADJ!T$90)</f>
        <v>0</v>
      </c>
      <c r="O42" s="104" t="str">
        <f ca="1">TEXT(Force_3_2!V16,Calcu_ADJ!$T$91)</f>
        <v>0</v>
      </c>
      <c r="P42" s="97" t="str">
        <f ca="1">TEXT(Force_3_2!W16,Calcu_ADJ!$T$91)</f>
        <v>0</v>
      </c>
      <c r="Q42" s="98" t="str">
        <f ca="1">TEXT(Force_3_2!X16,Calcu_ADJ!$T$91)</f>
        <v>0</v>
      </c>
    </row>
    <row r="43" spans="2:17" s="42" customFormat="1" ht="15" customHeight="1">
      <c r="B43" s="453"/>
      <c r="C43" s="456"/>
      <c r="D43" s="97" t="str">
        <f ca="1">TEXT(Force_3_2!B17,Calcu!T$91)</f>
        <v>0</v>
      </c>
      <c r="E43" s="97" t="str">
        <f ca="1">TEXT(Force_3_2!E17,Calcu!T$90)</f>
        <v>0</v>
      </c>
      <c r="F43" s="104" t="str">
        <f ca="1">TEXT(Force_3_2!R17,Calcu!$T$91)</f>
        <v>0</v>
      </c>
      <c r="G43" s="97" t="str">
        <f ca="1">TEXT(Force_3_2!S17,Calcu!$T$91)</f>
        <v>0</v>
      </c>
      <c r="H43" s="98" t="str">
        <f ca="1">TEXT(Force_3_2!T17,Calcu!$T$91)</f>
        <v>0</v>
      </c>
      <c r="I43" s="47"/>
      <c r="K43" s="453"/>
      <c r="L43" s="456"/>
      <c r="M43" s="97" t="str">
        <f ca="1">TEXT(Force_3_2!B17,Calcu_ADJ!T$91)</f>
        <v>0</v>
      </c>
      <c r="N43" s="97" t="str">
        <f ca="1">TEXT(Force_3_2!E17,Calcu_ADJ!T$90)</f>
        <v>0</v>
      </c>
      <c r="O43" s="104" t="str">
        <f ca="1">TEXT(Force_3_2!V17,Calcu_ADJ!$T$91)</f>
        <v>0</v>
      </c>
      <c r="P43" s="97" t="str">
        <f ca="1">TEXT(Force_3_2!W17,Calcu_ADJ!$T$91)</f>
        <v>0</v>
      </c>
      <c r="Q43" s="98" t="str">
        <f ca="1">TEXT(Force_3_2!X17,Calcu_ADJ!$T$91)</f>
        <v>0</v>
      </c>
    </row>
    <row r="44" spans="2:17" s="42" customFormat="1" ht="15" customHeight="1">
      <c r="B44" s="453"/>
      <c r="C44" s="456"/>
      <c r="D44" s="97" t="str">
        <f ca="1">TEXT(Force_3_2!B18,Calcu!T$91)</f>
        <v>0</v>
      </c>
      <c r="E44" s="97" t="str">
        <f ca="1">TEXT(Force_3_2!E18,Calcu!T$90)</f>
        <v>0</v>
      </c>
      <c r="F44" s="104" t="str">
        <f ca="1">TEXT(Force_3_2!R18,Calcu!$T$91)</f>
        <v>0</v>
      </c>
      <c r="G44" s="97" t="str">
        <f ca="1">TEXT(Force_3_2!S18,Calcu!$T$91)</f>
        <v>0</v>
      </c>
      <c r="H44" s="98" t="str">
        <f ca="1">TEXT(Force_3_2!T18,Calcu!$T$91)</f>
        <v>0</v>
      </c>
      <c r="I44" s="47"/>
      <c r="K44" s="453"/>
      <c r="L44" s="456"/>
      <c r="M44" s="97" t="str">
        <f ca="1">TEXT(Force_3_2!B18,Calcu_ADJ!T$91)</f>
        <v>0</v>
      </c>
      <c r="N44" s="97" t="str">
        <f ca="1">TEXT(Force_3_2!E18,Calcu_ADJ!T$90)</f>
        <v>0</v>
      </c>
      <c r="O44" s="104" t="str">
        <f ca="1">TEXT(Force_3_2!V18,Calcu_ADJ!$T$91)</f>
        <v>0</v>
      </c>
      <c r="P44" s="97" t="str">
        <f ca="1">TEXT(Force_3_2!W18,Calcu_ADJ!$T$91)</f>
        <v>0</v>
      </c>
      <c r="Q44" s="98" t="str">
        <f ca="1">TEXT(Force_3_2!X18,Calcu_ADJ!$T$91)</f>
        <v>0</v>
      </c>
    </row>
    <row r="45" spans="2:17" s="42" customFormat="1" ht="15" customHeight="1">
      <c r="B45" s="453"/>
      <c r="C45" s="456"/>
      <c r="D45" s="97" t="str">
        <f ca="1">TEXT(Force_3_2!B19,Calcu!T$91)</f>
        <v>0</v>
      </c>
      <c r="E45" s="97" t="str">
        <f ca="1">TEXT(Force_3_2!E19,Calcu!T$90)</f>
        <v>0</v>
      </c>
      <c r="F45" s="104" t="str">
        <f ca="1">TEXT(Force_3_2!R19,Calcu!$T$91)</f>
        <v>0</v>
      </c>
      <c r="G45" s="97" t="str">
        <f ca="1">TEXT(Force_3_2!S19,Calcu!$T$91)</f>
        <v>0</v>
      </c>
      <c r="H45" s="98" t="str">
        <f ca="1">TEXT(Force_3_2!T19,Calcu!$T$91)</f>
        <v>0</v>
      </c>
      <c r="I45" s="47"/>
      <c r="K45" s="453"/>
      <c r="L45" s="456"/>
      <c r="M45" s="97" t="str">
        <f ca="1">TEXT(Force_3_2!B19,Calcu_ADJ!T$91)</f>
        <v>0</v>
      </c>
      <c r="N45" s="97" t="str">
        <f ca="1">TEXT(Force_3_2!E19,Calcu_ADJ!T$90)</f>
        <v>0</v>
      </c>
      <c r="O45" s="104" t="str">
        <f ca="1">TEXT(Force_3_2!V19,Calcu_ADJ!$T$91)</f>
        <v>0</v>
      </c>
      <c r="P45" s="97" t="str">
        <f ca="1">TEXT(Force_3_2!W19,Calcu_ADJ!$T$91)</f>
        <v>0</v>
      </c>
      <c r="Q45" s="98" t="str">
        <f ca="1">TEXT(Force_3_2!X19,Calcu_ADJ!$T$91)</f>
        <v>0</v>
      </c>
    </row>
    <row r="46" spans="2:17" s="42" customFormat="1" ht="15" customHeight="1">
      <c r="B46" s="453"/>
      <c r="C46" s="456"/>
      <c r="D46" s="97" t="str">
        <f ca="1">TEXT(Force_3_2!B20,Calcu!T$91)</f>
        <v>0</v>
      </c>
      <c r="E46" s="97" t="str">
        <f ca="1">TEXT(Force_3_2!E20,Calcu!T$90)</f>
        <v>0</v>
      </c>
      <c r="F46" s="104" t="str">
        <f ca="1">TEXT(Force_3_2!R20,Calcu!$T$91)</f>
        <v>0</v>
      </c>
      <c r="G46" s="97" t="str">
        <f ca="1">TEXT(Force_3_2!S20,Calcu!$T$91)</f>
        <v>0</v>
      </c>
      <c r="H46" s="98" t="str">
        <f ca="1">TEXT(Force_3_2!T20,Calcu!$T$91)</f>
        <v>0</v>
      </c>
      <c r="I46" s="47"/>
      <c r="K46" s="453"/>
      <c r="L46" s="456"/>
      <c r="M46" s="97" t="str">
        <f ca="1">TEXT(Force_3_2!B20,Calcu_ADJ!T$91)</f>
        <v>0</v>
      </c>
      <c r="N46" s="97" t="str">
        <f ca="1">TEXT(Force_3_2!E20,Calcu_ADJ!T$90)</f>
        <v>0</v>
      </c>
      <c r="O46" s="104" t="str">
        <f ca="1">TEXT(Force_3_2!V20,Calcu_ADJ!$T$91)</f>
        <v>0</v>
      </c>
      <c r="P46" s="97" t="str">
        <f ca="1">TEXT(Force_3_2!W20,Calcu_ADJ!$T$91)</f>
        <v>0</v>
      </c>
      <c r="Q46" s="98" t="str">
        <f ca="1">TEXT(Force_3_2!X20,Calcu_ADJ!$T$91)</f>
        <v>0</v>
      </c>
    </row>
    <row r="47" spans="2:17" s="42" customFormat="1" ht="15" customHeight="1">
      <c r="B47" s="453"/>
      <c r="C47" s="456"/>
      <c r="D47" s="97" t="str">
        <f ca="1">TEXT(Force_3_2!B21,Calcu!T$91)</f>
        <v>0</v>
      </c>
      <c r="E47" s="97" t="str">
        <f ca="1">TEXT(Force_3_2!E21,Calcu!T$90)</f>
        <v>0</v>
      </c>
      <c r="F47" s="104" t="str">
        <f ca="1">TEXT(Force_3_2!R21,Calcu!$T$91)</f>
        <v>0</v>
      </c>
      <c r="G47" s="97" t="str">
        <f ca="1">TEXT(Force_3_2!S21,Calcu!$T$91)</f>
        <v>0</v>
      </c>
      <c r="H47" s="98" t="str">
        <f ca="1">TEXT(Force_3_2!T21,Calcu!$T$91)</f>
        <v>0</v>
      </c>
      <c r="I47" s="47"/>
      <c r="K47" s="453"/>
      <c r="L47" s="456"/>
      <c r="M47" s="97" t="str">
        <f ca="1">TEXT(Force_3_2!B21,Calcu_ADJ!T$91)</f>
        <v>0</v>
      </c>
      <c r="N47" s="97" t="str">
        <f ca="1">TEXT(Force_3_2!E21,Calcu_ADJ!T$90)</f>
        <v>0</v>
      </c>
      <c r="O47" s="104" t="str">
        <f ca="1">TEXT(Force_3_2!V21,Calcu_ADJ!$T$91)</f>
        <v>0</v>
      </c>
      <c r="P47" s="97" t="str">
        <f ca="1">TEXT(Force_3_2!W21,Calcu_ADJ!$T$91)</f>
        <v>0</v>
      </c>
      <c r="Q47" s="98" t="str">
        <f ca="1">TEXT(Force_3_2!X21,Calcu_ADJ!$T$91)</f>
        <v>0</v>
      </c>
    </row>
    <row r="48" spans="2:17" s="42" customFormat="1" ht="15" customHeight="1">
      <c r="B48" s="453"/>
      <c r="C48" s="456"/>
      <c r="D48" s="97" t="str">
        <f ca="1">TEXT(Force_3_2!B22,Calcu!T$91)</f>
        <v>0</v>
      </c>
      <c r="E48" s="97" t="str">
        <f ca="1">TEXT(Force_3_2!E22,Calcu!T$90)</f>
        <v>0</v>
      </c>
      <c r="F48" s="104" t="str">
        <f ca="1">TEXT(Force_3_2!R22,Calcu!$T$91)</f>
        <v>0</v>
      </c>
      <c r="G48" s="97" t="str">
        <f ca="1">TEXT(Force_3_2!S22,Calcu!$T$91)</f>
        <v>0</v>
      </c>
      <c r="H48" s="98" t="str">
        <f ca="1">TEXT(Force_3_2!T22,Calcu!$T$91)</f>
        <v>0</v>
      </c>
      <c r="I48" s="47"/>
      <c r="K48" s="453"/>
      <c r="L48" s="456"/>
      <c r="M48" s="97" t="str">
        <f ca="1">TEXT(Force_3_2!B22,Calcu_ADJ!T$91)</f>
        <v>0</v>
      </c>
      <c r="N48" s="97" t="str">
        <f ca="1">TEXT(Force_3_2!E22,Calcu_ADJ!T$90)</f>
        <v>0</v>
      </c>
      <c r="O48" s="104" t="str">
        <f ca="1">TEXT(Force_3_2!V22,Calcu_ADJ!$T$91)</f>
        <v>0</v>
      </c>
      <c r="P48" s="97" t="str">
        <f ca="1">TEXT(Force_3_2!W22,Calcu_ADJ!$T$91)</f>
        <v>0</v>
      </c>
      <c r="Q48" s="98" t="str">
        <f ca="1">TEXT(Force_3_2!X22,Calcu_ADJ!$T$91)</f>
        <v>0</v>
      </c>
    </row>
    <row r="49" spans="2:17" s="42" customFormat="1" ht="15" customHeight="1">
      <c r="B49" s="453"/>
      <c r="C49" s="456"/>
      <c r="D49" s="97" t="str">
        <f ca="1">TEXT(Force_3_2!B23,Calcu!T$91)</f>
        <v>0</v>
      </c>
      <c r="E49" s="97" t="str">
        <f ca="1">TEXT(Force_3_2!E23,Calcu!T$90)</f>
        <v>0</v>
      </c>
      <c r="F49" s="104" t="str">
        <f ca="1">TEXT(Force_3_2!R23,Calcu!$T$91)</f>
        <v>0</v>
      </c>
      <c r="G49" s="97" t="str">
        <f ca="1">TEXT(Force_3_2!S23,Calcu!$T$91)</f>
        <v>0</v>
      </c>
      <c r="H49" s="98" t="str">
        <f ca="1">TEXT(Force_3_2!T23,Calcu!$T$91)</f>
        <v>0</v>
      </c>
      <c r="I49" s="47"/>
      <c r="K49" s="453"/>
      <c r="L49" s="456"/>
      <c r="M49" s="97" t="str">
        <f ca="1">TEXT(Force_3_2!B23,Calcu_ADJ!T$91)</f>
        <v>0</v>
      </c>
      <c r="N49" s="97" t="str">
        <f ca="1">TEXT(Force_3_2!E23,Calcu_ADJ!T$90)</f>
        <v>0</v>
      </c>
      <c r="O49" s="104" t="str">
        <f ca="1">TEXT(Force_3_2!V23,Calcu_ADJ!$T$91)</f>
        <v>0</v>
      </c>
      <c r="P49" s="97" t="str">
        <f ca="1">TEXT(Force_3_2!W23,Calcu_ADJ!$T$91)</f>
        <v>0</v>
      </c>
      <c r="Q49" s="98" t="str">
        <f ca="1">TEXT(Force_3_2!X23,Calcu_ADJ!$T$91)</f>
        <v>0</v>
      </c>
    </row>
    <row r="50" spans="2:17" s="42" customFormat="1" ht="15" customHeight="1">
      <c r="B50" s="454"/>
      <c r="C50" s="458"/>
      <c r="D50" s="99" t="str">
        <f ca="1">TEXT(Force_3_2!B24,Calcu!T$91)</f>
        <v>0</v>
      </c>
      <c r="E50" s="99" t="str">
        <f ca="1">TEXT(Force_3_2!E24,Calcu!T$90)</f>
        <v>0</v>
      </c>
      <c r="F50" s="105" t="str">
        <f ca="1">TEXT(Force_3_2!R24,Calcu!$T$91)</f>
        <v>0</v>
      </c>
      <c r="G50" s="99" t="str">
        <f ca="1">TEXT(Force_3_2!S24,Calcu!$T$91)</f>
        <v>0</v>
      </c>
      <c r="H50" s="100" t="str">
        <f ca="1">TEXT(Force_3_2!T24,Calcu!$T$91)</f>
        <v>0</v>
      </c>
      <c r="I50" s="47"/>
      <c r="K50" s="454"/>
      <c r="L50" s="458"/>
      <c r="M50" s="99" t="str">
        <f ca="1">TEXT(Force_3_2!B24,Calcu_ADJ!T$91)</f>
        <v>0</v>
      </c>
      <c r="N50" s="99" t="str">
        <f ca="1">TEXT(Force_3_2!E24,Calcu_ADJ!T$90)</f>
        <v>0</v>
      </c>
      <c r="O50" s="105" t="str">
        <f ca="1">TEXT(Force_3_2!V24,Calcu_ADJ!$T$91)</f>
        <v>0</v>
      </c>
      <c r="P50" s="99" t="str">
        <f ca="1">TEXT(Force_3_2!W24,Calcu_ADJ!$T$91)</f>
        <v>0</v>
      </c>
      <c r="Q50" s="100" t="str">
        <f ca="1">TEXT(Force_3_2!X24,Calcu_ADJ!$T$91)</f>
        <v>0</v>
      </c>
    </row>
  </sheetData>
  <sortState ref="R5:S14">
    <sortCondition descending="1" ref="R5"/>
  </sortState>
  <mergeCells count="18">
    <mergeCell ref="K30:K50"/>
    <mergeCell ref="L30:L32"/>
    <mergeCell ref="L33:L50"/>
    <mergeCell ref="M7:N7"/>
    <mergeCell ref="O7:Q7"/>
    <mergeCell ref="K9:K29"/>
    <mergeCell ref="L9:L11"/>
    <mergeCell ref="L12:L29"/>
    <mergeCell ref="E3:F3"/>
    <mergeCell ref="F7:H7"/>
    <mergeCell ref="C9:C11"/>
    <mergeCell ref="C30:C32"/>
    <mergeCell ref="D7:E7"/>
    <mergeCell ref="B9:B29"/>
    <mergeCell ref="B30:B50"/>
    <mergeCell ref="C12:C29"/>
    <mergeCell ref="C33:C50"/>
    <mergeCell ref="E4:F4"/>
  </mergeCells>
  <phoneticPr fontId="8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53"/>
  <sheetViews>
    <sheetView showGridLines="0" zoomScaleNormal="100" zoomScaleSheetLayoutView="100" workbookViewId="0"/>
  </sheetViews>
  <sheetFormatPr defaultColWidth="1.77734375" defaultRowHeight="18.75" customHeight="1"/>
  <cols>
    <col min="1" max="7" width="1.77734375" style="73"/>
    <col min="8" max="8" width="1.77734375" style="73" customWidth="1"/>
    <col min="9" max="9" width="1.77734375" style="73"/>
    <col min="10" max="10" width="1.77734375" style="73" customWidth="1"/>
    <col min="11" max="13" width="1.77734375" style="73"/>
    <col min="14" max="15" width="1.77734375" style="73" customWidth="1"/>
    <col min="16" max="20" width="1.77734375" style="73"/>
    <col min="21" max="21" width="1.77734375" style="73" customWidth="1"/>
    <col min="22" max="32" width="1.77734375" style="73"/>
    <col min="33" max="33" width="1.77734375" style="73" customWidth="1"/>
    <col min="34" max="45" width="1.77734375" style="73"/>
    <col min="46" max="46" width="1.77734375" style="124"/>
    <col min="47" max="16384" width="1.77734375" style="73"/>
  </cols>
  <sheetData>
    <row r="1" spans="1:46" s="130" customFormat="1" ht="31.5">
      <c r="A1" s="129" t="s">
        <v>274</v>
      </c>
    </row>
    <row r="2" spans="1:46" s="130" customFormat="1" ht="18" customHeight="1"/>
    <row r="3" spans="1:46" s="130" customFormat="1" ht="18" customHeight="1">
      <c r="A3" s="131" t="s">
        <v>117</v>
      </c>
    </row>
    <row r="4" spans="1:46" s="130" customFormat="1" ht="18" customHeight="1">
      <c r="B4" s="527" t="s">
        <v>118</v>
      </c>
      <c r="C4" s="527"/>
      <c r="D4" s="527"/>
      <c r="E4" s="527"/>
      <c r="F4" s="527"/>
      <c r="G4" s="527"/>
      <c r="H4" s="534" t="s">
        <v>193</v>
      </c>
      <c r="I4" s="534"/>
      <c r="J4" s="534"/>
      <c r="K4" s="534"/>
      <c r="L4" s="534"/>
      <c r="M4" s="534"/>
      <c r="N4" s="528" t="s">
        <v>138</v>
      </c>
      <c r="O4" s="528"/>
      <c r="P4" s="528"/>
      <c r="Q4" s="528"/>
      <c r="R4" s="528"/>
      <c r="S4" s="528"/>
      <c r="T4" s="568" t="s">
        <v>210</v>
      </c>
      <c r="U4" s="568"/>
      <c r="V4" s="568"/>
      <c r="W4" s="568"/>
      <c r="X4" s="568"/>
      <c r="Y4" s="568"/>
      <c r="Z4" s="534" t="s">
        <v>384</v>
      </c>
      <c r="AA4" s="534"/>
      <c r="AB4" s="534"/>
      <c r="AC4" s="534"/>
      <c r="AD4" s="534"/>
      <c r="AE4" s="534"/>
      <c r="AF4" s="527" t="s">
        <v>193</v>
      </c>
      <c r="AG4" s="527"/>
      <c r="AH4" s="527"/>
      <c r="AI4" s="527"/>
      <c r="AJ4" s="527"/>
      <c r="AK4" s="527"/>
      <c r="AL4" s="568" t="s">
        <v>114</v>
      </c>
      <c r="AM4" s="568"/>
      <c r="AN4" s="568"/>
      <c r="AO4" s="568"/>
      <c r="AP4" s="568"/>
      <c r="AQ4" s="568"/>
    </row>
    <row r="5" spans="1:46" s="130" customFormat="1" ht="18" customHeight="1">
      <c r="B5" s="529">
        <f ca="1">OFFSET(Calcu!D8,Calcu!I3,0)</f>
        <v>0</v>
      </c>
      <c r="C5" s="492"/>
      <c r="D5" s="492"/>
      <c r="E5" s="492"/>
      <c r="F5" s="492"/>
      <c r="G5" s="492"/>
      <c r="H5" s="535">
        <f>Calcu!F3</f>
        <v>0</v>
      </c>
      <c r="I5" s="535"/>
      <c r="J5" s="535"/>
      <c r="K5" s="535"/>
      <c r="L5" s="535"/>
      <c r="M5" s="535"/>
      <c r="N5" s="530" t="s">
        <v>170</v>
      </c>
      <c r="O5" s="530"/>
      <c r="P5" s="530"/>
      <c r="Q5" s="530"/>
      <c r="R5" s="530"/>
      <c r="S5" s="530"/>
      <c r="T5" s="569">
        <f ca="1">Calcu!E3</f>
        <v>0</v>
      </c>
      <c r="U5" s="569"/>
      <c r="V5" s="569"/>
      <c r="W5" s="569"/>
      <c r="X5" s="569"/>
      <c r="Y5" s="569"/>
      <c r="Z5" s="536">
        <f ca="1">B5*T5</f>
        <v>0</v>
      </c>
      <c r="AA5" s="535"/>
      <c r="AB5" s="535"/>
      <c r="AC5" s="535"/>
      <c r="AD5" s="535"/>
      <c r="AE5" s="535"/>
      <c r="AF5" s="492">
        <f ca="1">Calcu!H3</f>
        <v>0</v>
      </c>
      <c r="AG5" s="492"/>
      <c r="AH5" s="492"/>
      <c r="AI5" s="492"/>
      <c r="AJ5" s="492"/>
      <c r="AK5" s="492"/>
      <c r="AL5" s="569" t="s">
        <v>385</v>
      </c>
      <c r="AM5" s="569"/>
      <c r="AN5" s="569"/>
      <c r="AO5" s="569"/>
      <c r="AP5" s="569"/>
      <c r="AQ5" s="569"/>
    </row>
    <row r="6" spans="1:46" ht="18" customHeight="1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AR6" s="124"/>
      <c r="AS6" s="124"/>
    </row>
    <row r="7" spans="1:46" ht="18" customHeight="1">
      <c r="A7" s="74" t="s">
        <v>275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AR7" s="245"/>
      <c r="AS7" s="245"/>
      <c r="AT7" s="245"/>
    </row>
    <row r="8" spans="1:46" ht="18" customHeight="1">
      <c r="A8" s="74"/>
      <c r="B8" s="74" t="s">
        <v>119</v>
      </c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124"/>
      <c r="N8" s="124"/>
      <c r="O8" s="124"/>
      <c r="P8" s="245"/>
      <c r="Q8" s="245"/>
      <c r="R8" s="245"/>
      <c r="S8" s="245"/>
      <c r="T8" s="245"/>
      <c r="U8" s="245"/>
      <c r="V8" s="245"/>
      <c r="W8" s="245"/>
      <c r="X8" s="245"/>
      <c r="Y8" s="124"/>
      <c r="Z8" s="124"/>
      <c r="AA8" s="124"/>
      <c r="AB8" s="124"/>
      <c r="AC8" s="124"/>
      <c r="AD8" s="124"/>
      <c r="AE8" s="124"/>
      <c r="AF8" s="171"/>
      <c r="AG8" s="171"/>
      <c r="AH8" s="171"/>
      <c r="AI8" s="171"/>
      <c r="AJ8" s="171"/>
      <c r="AK8" s="171"/>
      <c r="AL8" s="124"/>
      <c r="AM8" s="124"/>
      <c r="AN8" s="124"/>
      <c r="AO8" s="124"/>
      <c r="AP8" s="124"/>
      <c r="AQ8" s="124"/>
      <c r="AR8" s="124"/>
      <c r="AS8" s="124"/>
      <c r="AT8" s="245"/>
    </row>
    <row r="9" spans="1:46" ht="18" customHeight="1">
      <c r="A9" s="74"/>
      <c r="B9" s="473" t="s">
        <v>277</v>
      </c>
      <c r="C9" s="474"/>
      <c r="D9" s="474"/>
      <c r="E9" s="474"/>
      <c r="F9" s="474"/>
      <c r="G9" s="475"/>
      <c r="H9" s="531" t="s">
        <v>279</v>
      </c>
      <c r="I9" s="532"/>
      <c r="J9" s="532"/>
      <c r="K9" s="532"/>
      <c r="L9" s="532"/>
      <c r="M9" s="532"/>
      <c r="N9" s="532"/>
      <c r="O9" s="532"/>
      <c r="P9" s="532"/>
      <c r="Q9" s="532"/>
      <c r="R9" s="532"/>
      <c r="S9" s="532"/>
      <c r="T9" s="532"/>
      <c r="U9" s="532"/>
      <c r="V9" s="532"/>
      <c r="W9" s="532"/>
      <c r="X9" s="532"/>
      <c r="Y9" s="532"/>
      <c r="Z9" s="533" t="s">
        <v>281</v>
      </c>
      <c r="AA9" s="533"/>
      <c r="AB9" s="533"/>
      <c r="AC9" s="533"/>
      <c r="AD9" s="533"/>
      <c r="AE9" s="533"/>
      <c r="AF9" s="533" t="s">
        <v>282</v>
      </c>
      <c r="AG9" s="533"/>
      <c r="AH9" s="533"/>
      <c r="AI9" s="533"/>
      <c r="AJ9" s="533"/>
      <c r="AK9" s="533"/>
      <c r="AL9" s="132"/>
      <c r="AM9" s="133"/>
      <c r="AN9" s="133"/>
      <c r="AO9" s="133"/>
      <c r="AP9" s="133"/>
      <c r="AQ9" s="133"/>
      <c r="AR9" s="124"/>
      <c r="AS9" s="124"/>
    </row>
    <row r="10" spans="1:46" ht="18" customHeight="1">
      <c r="A10" s="74"/>
      <c r="B10" s="476"/>
      <c r="C10" s="477"/>
      <c r="D10" s="477"/>
      <c r="E10" s="477"/>
      <c r="F10" s="477"/>
      <c r="G10" s="478"/>
      <c r="H10" s="531" t="s">
        <v>283</v>
      </c>
      <c r="I10" s="532"/>
      <c r="J10" s="532"/>
      <c r="K10" s="532"/>
      <c r="L10" s="532"/>
      <c r="M10" s="537"/>
      <c r="N10" s="531" t="s">
        <v>284</v>
      </c>
      <c r="O10" s="532"/>
      <c r="P10" s="532"/>
      <c r="Q10" s="532"/>
      <c r="R10" s="532"/>
      <c r="S10" s="537"/>
      <c r="T10" s="531" t="s">
        <v>285</v>
      </c>
      <c r="U10" s="532"/>
      <c r="V10" s="532"/>
      <c r="W10" s="532"/>
      <c r="X10" s="532"/>
      <c r="Y10" s="532"/>
      <c r="Z10" s="533"/>
      <c r="AA10" s="533"/>
      <c r="AB10" s="533"/>
      <c r="AC10" s="533"/>
      <c r="AD10" s="533"/>
      <c r="AE10" s="533"/>
      <c r="AF10" s="533"/>
      <c r="AG10" s="533"/>
      <c r="AH10" s="533"/>
      <c r="AI10" s="533"/>
      <c r="AJ10" s="533"/>
      <c r="AK10" s="533"/>
      <c r="AL10" s="132"/>
      <c r="AM10" s="133"/>
      <c r="AN10" s="133"/>
      <c r="AO10" s="133"/>
      <c r="AP10" s="133"/>
      <c r="AQ10" s="133"/>
      <c r="AR10" s="124"/>
      <c r="AS10" s="124"/>
    </row>
    <row r="11" spans="1:46" ht="18" customHeight="1">
      <c r="A11" s="74"/>
      <c r="B11" s="470">
        <f>Force_3_1!E4</f>
        <v>0</v>
      </c>
      <c r="C11" s="471"/>
      <c r="D11" s="471"/>
      <c r="E11" s="471"/>
      <c r="F11" s="471"/>
      <c r="G11" s="472"/>
      <c r="H11" s="516">
        <f ca="1">Force_3_1!R4*T5</f>
        <v>0</v>
      </c>
      <c r="I11" s="471"/>
      <c r="J11" s="471"/>
      <c r="K11" s="471"/>
      <c r="L11" s="471"/>
      <c r="M11" s="517"/>
      <c r="N11" s="516">
        <f ca="1">Force_3_1!S4*T5</f>
        <v>0</v>
      </c>
      <c r="O11" s="471"/>
      <c r="P11" s="471"/>
      <c r="Q11" s="471"/>
      <c r="R11" s="471"/>
      <c r="S11" s="517"/>
      <c r="T11" s="516">
        <f ca="1">Force_3_1!T4*T5</f>
        <v>0</v>
      </c>
      <c r="U11" s="471"/>
      <c r="V11" s="471"/>
      <c r="W11" s="471"/>
      <c r="X11" s="471"/>
      <c r="Y11" s="471"/>
      <c r="Z11" s="518">
        <f ca="1">AVERAGE(H11:Y11)</f>
        <v>0</v>
      </c>
      <c r="AA11" s="518"/>
      <c r="AB11" s="518"/>
      <c r="AC11" s="518"/>
      <c r="AD11" s="518"/>
      <c r="AE11" s="518"/>
      <c r="AF11" s="519">
        <f ca="1">STDEV(H11:Y11)</f>
        <v>0</v>
      </c>
      <c r="AG11" s="519"/>
      <c r="AH11" s="519"/>
      <c r="AI11" s="519"/>
      <c r="AJ11" s="519"/>
      <c r="AK11" s="519"/>
      <c r="AL11" s="134"/>
      <c r="AM11" s="75"/>
      <c r="AN11" s="75"/>
      <c r="AO11" s="75"/>
      <c r="AP11" s="75"/>
      <c r="AQ11" s="75"/>
      <c r="AR11" s="124"/>
      <c r="AS11" s="124"/>
    </row>
    <row r="12" spans="1:46" ht="18" customHeight="1">
      <c r="A12" s="74"/>
      <c r="B12" s="470">
        <f>Force_3_1!E5</f>
        <v>0</v>
      </c>
      <c r="C12" s="471"/>
      <c r="D12" s="471"/>
      <c r="E12" s="471"/>
      <c r="F12" s="471"/>
      <c r="G12" s="472"/>
      <c r="H12" s="516">
        <f ca="1">Force_3_1!R5*T5</f>
        <v>0</v>
      </c>
      <c r="I12" s="471"/>
      <c r="J12" s="471"/>
      <c r="K12" s="471"/>
      <c r="L12" s="471"/>
      <c r="M12" s="517"/>
      <c r="N12" s="516">
        <f ca="1">Force_3_1!S5*T5</f>
        <v>0</v>
      </c>
      <c r="O12" s="471"/>
      <c r="P12" s="471"/>
      <c r="Q12" s="471"/>
      <c r="R12" s="471"/>
      <c r="S12" s="517"/>
      <c r="T12" s="516">
        <f ca="1">Force_3_1!T5*T5</f>
        <v>0</v>
      </c>
      <c r="U12" s="471"/>
      <c r="V12" s="471"/>
      <c r="W12" s="471"/>
      <c r="X12" s="471"/>
      <c r="Y12" s="471"/>
      <c r="Z12" s="518">
        <f ca="1">AVERAGE(H12:Y12)</f>
        <v>0</v>
      </c>
      <c r="AA12" s="518"/>
      <c r="AB12" s="518"/>
      <c r="AC12" s="518"/>
      <c r="AD12" s="518"/>
      <c r="AE12" s="518"/>
      <c r="AF12" s="519">
        <f ca="1">STDEV(H12:Y12)</f>
        <v>0</v>
      </c>
      <c r="AG12" s="519"/>
      <c r="AH12" s="519"/>
      <c r="AI12" s="519"/>
      <c r="AJ12" s="519"/>
      <c r="AK12" s="519"/>
      <c r="AL12" s="134"/>
      <c r="AM12" s="75"/>
      <c r="AN12" s="75"/>
      <c r="AO12" s="75"/>
      <c r="AP12" s="75"/>
      <c r="AQ12" s="75"/>
      <c r="AR12" s="124"/>
      <c r="AS12" s="124"/>
    </row>
    <row r="13" spans="1:46" ht="18" customHeight="1">
      <c r="A13" s="74"/>
      <c r="B13" s="470">
        <f>Force_3_1!E6</f>
        <v>0</v>
      </c>
      <c r="C13" s="471"/>
      <c r="D13" s="471"/>
      <c r="E13" s="471"/>
      <c r="F13" s="471"/>
      <c r="G13" s="472"/>
      <c r="H13" s="516">
        <f ca="1">Force_3_1!R6*T5</f>
        <v>0</v>
      </c>
      <c r="I13" s="471"/>
      <c r="J13" s="471"/>
      <c r="K13" s="471"/>
      <c r="L13" s="471"/>
      <c r="M13" s="517"/>
      <c r="N13" s="516">
        <f ca="1">Force_3_1!S6*T5</f>
        <v>0</v>
      </c>
      <c r="O13" s="471"/>
      <c r="P13" s="471"/>
      <c r="Q13" s="471"/>
      <c r="R13" s="471"/>
      <c r="S13" s="517"/>
      <c r="T13" s="516">
        <f ca="1">Force_3_1!T6*T5</f>
        <v>0</v>
      </c>
      <c r="U13" s="471"/>
      <c r="V13" s="471"/>
      <c r="W13" s="471"/>
      <c r="X13" s="471"/>
      <c r="Y13" s="471"/>
      <c r="Z13" s="518">
        <f ca="1">AVERAGE(H13:Y13)</f>
        <v>0</v>
      </c>
      <c r="AA13" s="518"/>
      <c r="AB13" s="518"/>
      <c r="AC13" s="518"/>
      <c r="AD13" s="518"/>
      <c r="AE13" s="518"/>
      <c r="AF13" s="519">
        <f ca="1">STDEV(H13:Y13)</f>
        <v>0</v>
      </c>
      <c r="AG13" s="519"/>
      <c r="AH13" s="519"/>
      <c r="AI13" s="519"/>
      <c r="AJ13" s="519"/>
      <c r="AK13" s="519"/>
      <c r="AL13" s="134"/>
      <c r="AM13" s="75"/>
      <c r="AN13" s="75"/>
      <c r="AO13" s="75"/>
      <c r="AP13" s="75"/>
      <c r="AQ13" s="75"/>
      <c r="AR13" s="124"/>
      <c r="AS13" s="124"/>
    </row>
    <row r="14" spans="1:46" ht="18" customHeight="1">
      <c r="A14" s="74"/>
      <c r="B14" s="135"/>
      <c r="C14" s="135"/>
      <c r="D14" s="135"/>
      <c r="E14" s="135"/>
      <c r="F14" s="135"/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72"/>
      <c r="AA14" s="172"/>
      <c r="AB14" s="172"/>
      <c r="AC14" s="172"/>
      <c r="AD14" s="172"/>
      <c r="AE14" s="172"/>
      <c r="AF14" s="258"/>
      <c r="AG14" s="258"/>
      <c r="AH14" s="258"/>
      <c r="AI14" s="258"/>
      <c r="AJ14" s="258"/>
      <c r="AK14" s="258"/>
      <c r="AL14" s="75"/>
      <c r="AM14" s="75"/>
      <c r="AN14" s="75"/>
      <c r="AO14" s="75"/>
      <c r="AP14" s="75"/>
      <c r="AQ14" s="75"/>
      <c r="AR14" s="124"/>
      <c r="AS14" s="124"/>
    </row>
    <row r="15" spans="1:46" ht="18" customHeight="1">
      <c r="A15" s="74"/>
      <c r="B15" s="74" t="s">
        <v>286</v>
      </c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124"/>
      <c r="N15" s="124"/>
      <c r="O15" s="124"/>
      <c r="P15" s="245"/>
      <c r="Q15" s="245"/>
      <c r="R15" s="245"/>
      <c r="S15" s="245"/>
      <c r="T15" s="245"/>
      <c r="U15" s="245"/>
      <c r="V15" s="245"/>
      <c r="W15" s="245"/>
      <c r="X15" s="245"/>
      <c r="Y15" s="124"/>
      <c r="Z15" s="124"/>
      <c r="AA15" s="124"/>
      <c r="AB15" s="124"/>
      <c r="AC15" s="124"/>
      <c r="AD15" s="124"/>
      <c r="AE15" s="124"/>
      <c r="AF15" s="171"/>
      <c r="AG15" s="171"/>
      <c r="AH15" s="171"/>
      <c r="AI15" s="171"/>
      <c r="AJ15" s="171"/>
      <c r="AK15" s="171"/>
      <c r="AL15" s="124"/>
      <c r="AM15" s="124"/>
      <c r="AN15" s="124"/>
      <c r="AO15" s="124"/>
      <c r="AP15" s="124"/>
      <c r="AQ15" s="124"/>
      <c r="AR15" s="124"/>
      <c r="AS15" s="124"/>
      <c r="AT15" s="245"/>
    </row>
    <row r="16" spans="1:46" ht="18" customHeight="1">
      <c r="A16" s="74"/>
      <c r="B16" s="473" t="s">
        <v>276</v>
      </c>
      <c r="C16" s="474"/>
      <c r="D16" s="474"/>
      <c r="E16" s="474"/>
      <c r="F16" s="474"/>
      <c r="G16" s="475"/>
      <c r="H16" s="531" t="s">
        <v>278</v>
      </c>
      <c r="I16" s="532"/>
      <c r="J16" s="532"/>
      <c r="K16" s="532"/>
      <c r="L16" s="532"/>
      <c r="M16" s="532"/>
      <c r="N16" s="532"/>
      <c r="O16" s="532"/>
      <c r="P16" s="532"/>
      <c r="Q16" s="532"/>
      <c r="R16" s="532"/>
      <c r="S16" s="532"/>
      <c r="T16" s="532"/>
      <c r="U16" s="532"/>
      <c r="V16" s="532"/>
      <c r="W16" s="532"/>
      <c r="X16" s="532"/>
      <c r="Y16" s="532"/>
      <c r="Z16" s="533" t="s">
        <v>281</v>
      </c>
      <c r="AA16" s="533"/>
      <c r="AB16" s="533"/>
      <c r="AC16" s="533"/>
      <c r="AD16" s="533"/>
      <c r="AE16" s="533"/>
      <c r="AF16" s="533" t="s">
        <v>282</v>
      </c>
      <c r="AG16" s="533"/>
      <c r="AH16" s="533"/>
      <c r="AI16" s="533"/>
      <c r="AJ16" s="533"/>
      <c r="AK16" s="533"/>
      <c r="AL16" s="132"/>
      <c r="AM16" s="133"/>
      <c r="AN16" s="133"/>
      <c r="AO16" s="133"/>
      <c r="AP16" s="133"/>
      <c r="AQ16" s="133"/>
      <c r="AR16" s="124"/>
      <c r="AS16" s="124"/>
    </row>
    <row r="17" spans="1:46" ht="18" customHeight="1">
      <c r="A17" s="74"/>
      <c r="B17" s="476"/>
      <c r="C17" s="477"/>
      <c r="D17" s="477"/>
      <c r="E17" s="477"/>
      <c r="F17" s="477"/>
      <c r="G17" s="478"/>
      <c r="H17" s="531" t="s">
        <v>283</v>
      </c>
      <c r="I17" s="532"/>
      <c r="J17" s="532"/>
      <c r="K17" s="532"/>
      <c r="L17" s="532"/>
      <c r="M17" s="537"/>
      <c r="N17" s="531" t="s">
        <v>284</v>
      </c>
      <c r="O17" s="532"/>
      <c r="P17" s="532"/>
      <c r="Q17" s="532"/>
      <c r="R17" s="532"/>
      <c r="S17" s="537"/>
      <c r="T17" s="531" t="s">
        <v>285</v>
      </c>
      <c r="U17" s="532"/>
      <c r="V17" s="532"/>
      <c r="W17" s="532"/>
      <c r="X17" s="532"/>
      <c r="Y17" s="532"/>
      <c r="Z17" s="533"/>
      <c r="AA17" s="533"/>
      <c r="AB17" s="533"/>
      <c r="AC17" s="533"/>
      <c r="AD17" s="533"/>
      <c r="AE17" s="533"/>
      <c r="AF17" s="533"/>
      <c r="AG17" s="533"/>
      <c r="AH17" s="533"/>
      <c r="AI17" s="533"/>
      <c r="AJ17" s="533"/>
      <c r="AK17" s="533"/>
      <c r="AL17" s="132"/>
      <c r="AM17" s="133"/>
      <c r="AN17" s="133"/>
      <c r="AO17" s="133"/>
      <c r="AP17" s="133"/>
      <c r="AQ17" s="133"/>
      <c r="AR17" s="124"/>
      <c r="AS17" s="124"/>
    </row>
    <row r="18" spans="1:46" ht="18" customHeight="1">
      <c r="A18" s="74"/>
      <c r="B18" s="470">
        <f>Force_3_1!E7</f>
        <v>0</v>
      </c>
      <c r="C18" s="471"/>
      <c r="D18" s="471"/>
      <c r="E18" s="471"/>
      <c r="F18" s="471"/>
      <c r="G18" s="472"/>
      <c r="H18" s="516">
        <f ca="1">Force_3_1!R7*T$5</f>
        <v>0</v>
      </c>
      <c r="I18" s="471"/>
      <c r="J18" s="471"/>
      <c r="K18" s="471"/>
      <c r="L18" s="471"/>
      <c r="M18" s="517"/>
      <c r="N18" s="516">
        <f ca="1">Force_3_1!S7*T$5</f>
        <v>0</v>
      </c>
      <c r="O18" s="471"/>
      <c r="P18" s="471"/>
      <c r="Q18" s="471"/>
      <c r="R18" s="471"/>
      <c r="S18" s="517"/>
      <c r="T18" s="516">
        <f ca="1">Force_3_1!T7*T$5</f>
        <v>0</v>
      </c>
      <c r="U18" s="471"/>
      <c r="V18" s="471"/>
      <c r="W18" s="471"/>
      <c r="X18" s="471"/>
      <c r="Y18" s="517"/>
      <c r="Z18" s="522">
        <f ca="1">AVERAGE(H18:Y18)</f>
        <v>0</v>
      </c>
      <c r="AA18" s="523"/>
      <c r="AB18" s="523"/>
      <c r="AC18" s="523"/>
      <c r="AD18" s="523"/>
      <c r="AE18" s="524"/>
      <c r="AF18" s="525">
        <f ca="1">STDEV(H18:Y18)</f>
        <v>0</v>
      </c>
      <c r="AG18" s="523"/>
      <c r="AH18" s="523"/>
      <c r="AI18" s="523"/>
      <c r="AJ18" s="523"/>
      <c r="AK18" s="526"/>
      <c r="AL18" s="134"/>
      <c r="AM18" s="75"/>
      <c r="AN18" s="75"/>
      <c r="AO18" s="75"/>
      <c r="AP18" s="75"/>
      <c r="AQ18" s="75"/>
      <c r="AR18" s="124"/>
      <c r="AS18" s="124"/>
    </row>
    <row r="19" spans="1:46" ht="18" customHeight="1">
      <c r="A19" s="74"/>
      <c r="B19" s="470">
        <f>Force_3_1!E8</f>
        <v>0</v>
      </c>
      <c r="C19" s="471"/>
      <c r="D19" s="471"/>
      <c r="E19" s="471"/>
      <c r="F19" s="471"/>
      <c r="G19" s="472"/>
      <c r="H19" s="516">
        <f ca="1">Force_3_1!R8*T$5</f>
        <v>0</v>
      </c>
      <c r="I19" s="471"/>
      <c r="J19" s="471"/>
      <c r="K19" s="471"/>
      <c r="L19" s="471"/>
      <c r="M19" s="517"/>
      <c r="N19" s="516">
        <f ca="1">Force_3_1!S8*T$5</f>
        <v>0</v>
      </c>
      <c r="O19" s="471"/>
      <c r="P19" s="471"/>
      <c r="Q19" s="471"/>
      <c r="R19" s="471"/>
      <c r="S19" s="517"/>
      <c r="T19" s="516">
        <f ca="1">Force_3_1!T8*T$5</f>
        <v>0</v>
      </c>
      <c r="U19" s="471"/>
      <c r="V19" s="471"/>
      <c r="W19" s="471"/>
      <c r="X19" s="471"/>
      <c r="Y19" s="517"/>
      <c r="Z19" s="522">
        <f t="shared" ref="Z19:Z29" ca="1" si="0">AVERAGE(H19:Y19)</f>
        <v>0</v>
      </c>
      <c r="AA19" s="523"/>
      <c r="AB19" s="523"/>
      <c r="AC19" s="523"/>
      <c r="AD19" s="523"/>
      <c r="AE19" s="524"/>
      <c r="AF19" s="525">
        <f t="shared" ref="AF19:AF29" ca="1" si="1">STDEV(H19:Y19)</f>
        <v>0</v>
      </c>
      <c r="AG19" s="523"/>
      <c r="AH19" s="523"/>
      <c r="AI19" s="523"/>
      <c r="AJ19" s="523"/>
      <c r="AK19" s="526"/>
      <c r="AL19" s="134"/>
      <c r="AM19" s="75"/>
      <c r="AN19" s="75"/>
      <c r="AO19" s="75"/>
      <c r="AP19" s="75"/>
      <c r="AQ19" s="75"/>
      <c r="AR19" s="124"/>
      <c r="AS19" s="124"/>
    </row>
    <row r="20" spans="1:46" ht="18" customHeight="1">
      <c r="A20" s="74"/>
      <c r="B20" s="470">
        <f>Force_3_1!E9</f>
        <v>0</v>
      </c>
      <c r="C20" s="471"/>
      <c r="D20" s="471"/>
      <c r="E20" s="471"/>
      <c r="F20" s="471"/>
      <c r="G20" s="472"/>
      <c r="H20" s="516">
        <f ca="1">Force_3_1!R9*T$5</f>
        <v>0</v>
      </c>
      <c r="I20" s="471"/>
      <c r="J20" s="471"/>
      <c r="K20" s="471"/>
      <c r="L20" s="471"/>
      <c r="M20" s="517"/>
      <c r="N20" s="516">
        <f ca="1">Force_3_1!S9*T$5</f>
        <v>0</v>
      </c>
      <c r="O20" s="471"/>
      <c r="P20" s="471"/>
      <c r="Q20" s="471"/>
      <c r="R20" s="471"/>
      <c r="S20" s="517"/>
      <c r="T20" s="516">
        <f ca="1">Force_3_1!T9*T$5</f>
        <v>0</v>
      </c>
      <c r="U20" s="471"/>
      <c r="V20" s="471"/>
      <c r="W20" s="471"/>
      <c r="X20" s="471"/>
      <c r="Y20" s="517"/>
      <c r="Z20" s="522">
        <f t="shared" ca="1" si="0"/>
        <v>0</v>
      </c>
      <c r="AA20" s="523"/>
      <c r="AB20" s="523"/>
      <c r="AC20" s="523"/>
      <c r="AD20" s="523"/>
      <c r="AE20" s="524"/>
      <c r="AF20" s="525">
        <f t="shared" ca="1" si="1"/>
        <v>0</v>
      </c>
      <c r="AG20" s="523"/>
      <c r="AH20" s="523"/>
      <c r="AI20" s="523"/>
      <c r="AJ20" s="523"/>
      <c r="AK20" s="526"/>
      <c r="AL20" s="134"/>
      <c r="AM20" s="75"/>
      <c r="AN20" s="75"/>
      <c r="AO20" s="75"/>
      <c r="AP20" s="75"/>
      <c r="AQ20" s="75"/>
      <c r="AR20" s="124"/>
      <c r="AS20" s="124"/>
    </row>
    <row r="21" spans="1:46" ht="18" customHeight="1">
      <c r="A21" s="74"/>
      <c r="B21" s="470">
        <f>Force_3_1!E10</f>
        <v>0</v>
      </c>
      <c r="C21" s="471"/>
      <c r="D21" s="471"/>
      <c r="E21" s="471"/>
      <c r="F21" s="471"/>
      <c r="G21" s="472"/>
      <c r="H21" s="516">
        <f ca="1">Force_3_1!R10*T$5</f>
        <v>0</v>
      </c>
      <c r="I21" s="471"/>
      <c r="J21" s="471"/>
      <c r="K21" s="471"/>
      <c r="L21" s="471"/>
      <c r="M21" s="517"/>
      <c r="N21" s="516">
        <f ca="1">Force_3_1!S10*T$5</f>
        <v>0</v>
      </c>
      <c r="O21" s="471"/>
      <c r="P21" s="471"/>
      <c r="Q21" s="471"/>
      <c r="R21" s="471"/>
      <c r="S21" s="517"/>
      <c r="T21" s="516">
        <f ca="1">Force_3_1!T10*T$5</f>
        <v>0</v>
      </c>
      <c r="U21" s="471"/>
      <c r="V21" s="471"/>
      <c r="W21" s="471"/>
      <c r="X21" s="471"/>
      <c r="Y21" s="517"/>
      <c r="Z21" s="522">
        <f t="shared" ca="1" si="0"/>
        <v>0</v>
      </c>
      <c r="AA21" s="523"/>
      <c r="AB21" s="523"/>
      <c r="AC21" s="523"/>
      <c r="AD21" s="523"/>
      <c r="AE21" s="524"/>
      <c r="AF21" s="525">
        <f t="shared" ca="1" si="1"/>
        <v>0</v>
      </c>
      <c r="AG21" s="523"/>
      <c r="AH21" s="523"/>
      <c r="AI21" s="523"/>
      <c r="AJ21" s="523"/>
      <c r="AK21" s="526"/>
      <c r="AL21" s="134"/>
      <c r="AM21" s="75"/>
      <c r="AN21" s="75"/>
      <c r="AO21" s="75"/>
      <c r="AP21" s="75"/>
      <c r="AQ21" s="75"/>
      <c r="AR21" s="124"/>
      <c r="AS21" s="124"/>
    </row>
    <row r="22" spans="1:46" ht="18" customHeight="1">
      <c r="A22" s="74"/>
      <c r="B22" s="470">
        <f>Force_3_1!E11</f>
        <v>0</v>
      </c>
      <c r="C22" s="471"/>
      <c r="D22" s="471"/>
      <c r="E22" s="471"/>
      <c r="F22" s="471"/>
      <c r="G22" s="472"/>
      <c r="H22" s="516">
        <f ca="1">Force_3_1!R11*T$5</f>
        <v>0</v>
      </c>
      <c r="I22" s="471"/>
      <c r="J22" s="471"/>
      <c r="K22" s="471"/>
      <c r="L22" s="471"/>
      <c r="M22" s="517"/>
      <c r="N22" s="516">
        <f ca="1">Force_3_1!S11*T$5</f>
        <v>0</v>
      </c>
      <c r="O22" s="471"/>
      <c r="P22" s="471"/>
      <c r="Q22" s="471"/>
      <c r="R22" s="471"/>
      <c r="S22" s="517"/>
      <c r="T22" s="516">
        <f ca="1">Force_3_1!T11*T$5</f>
        <v>0</v>
      </c>
      <c r="U22" s="471"/>
      <c r="V22" s="471"/>
      <c r="W22" s="471"/>
      <c r="X22" s="471"/>
      <c r="Y22" s="517"/>
      <c r="Z22" s="522">
        <f t="shared" ca="1" si="0"/>
        <v>0</v>
      </c>
      <c r="AA22" s="523"/>
      <c r="AB22" s="523"/>
      <c r="AC22" s="523"/>
      <c r="AD22" s="523"/>
      <c r="AE22" s="524"/>
      <c r="AF22" s="525">
        <f t="shared" ca="1" si="1"/>
        <v>0</v>
      </c>
      <c r="AG22" s="523"/>
      <c r="AH22" s="523"/>
      <c r="AI22" s="523"/>
      <c r="AJ22" s="523"/>
      <c r="AK22" s="526"/>
      <c r="AL22" s="134"/>
      <c r="AM22" s="75"/>
      <c r="AN22" s="75"/>
      <c r="AO22" s="75"/>
      <c r="AP22" s="75"/>
      <c r="AQ22" s="75"/>
      <c r="AR22" s="124"/>
      <c r="AS22" s="124"/>
    </row>
    <row r="23" spans="1:46" ht="18" customHeight="1">
      <c r="A23" s="74"/>
      <c r="B23" s="470">
        <f>Force_3_1!E12</f>
        <v>0</v>
      </c>
      <c r="C23" s="471"/>
      <c r="D23" s="471"/>
      <c r="E23" s="471"/>
      <c r="F23" s="471"/>
      <c r="G23" s="472"/>
      <c r="H23" s="516">
        <f ca="1">Force_3_1!R12*T$5</f>
        <v>0</v>
      </c>
      <c r="I23" s="471"/>
      <c r="J23" s="471"/>
      <c r="K23" s="471"/>
      <c r="L23" s="471"/>
      <c r="M23" s="517"/>
      <c r="N23" s="516">
        <f ca="1">Force_3_1!S12*T$5</f>
        <v>0</v>
      </c>
      <c r="O23" s="471"/>
      <c r="P23" s="471"/>
      <c r="Q23" s="471"/>
      <c r="R23" s="471"/>
      <c r="S23" s="517"/>
      <c r="T23" s="516">
        <f ca="1">Force_3_1!T12*T$5</f>
        <v>0</v>
      </c>
      <c r="U23" s="471"/>
      <c r="V23" s="471"/>
      <c r="W23" s="471"/>
      <c r="X23" s="471"/>
      <c r="Y23" s="517"/>
      <c r="Z23" s="522">
        <f t="shared" ca="1" si="0"/>
        <v>0</v>
      </c>
      <c r="AA23" s="523"/>
      <c r="AB23" s="523"/>
      <c r="AC23" s="523"/>
      <c r="AD23" s="523"/>
      <c r="AE23" s="524"/>
      <c r="AF23" s="525">
        <f t="shared" ca="1" si="1"/>
        <v>0</v>
      </c>
      <c r="AG23" s="523"/>
      <c r="AH23" s="523"/>
      <c r="AI23" s="523"/>
      <c r="AJ23" s="523"/>
      <c r="AK23" s="526"/>
      <c r="AL23" s="134"/>
      <c r="AM23" s="75"/>
      <c r="AN23" s="75"/>
      <c r="AO23" s="75"/>
      <c r="AP23" s="75"/>
      <c r="AQ23" s="75"/>
      <c r="AR23" s="124"/>
      <c r="AS23" s="124"/>
    </row>
    <row r="24" spans="1:46" ht="18" customHeight="1">
      <c r="A24" s="74"/>
      <c r="B24" s="470">
        <f>Force_3_1!E13</f>
        <v>0</v>
      </c>
      <c r="C24" s="471"/>
      <c r="D24" s="471"/>
      <c r="E24" s="471"/>
      <c r="F24" s="471"/>
      <c r="G24" s="472"/>
      <c r="H24" s="516">
        <f ca="1">Force_3_1!R13*T$5</f>
        <v>0</v>
      </c>
      <c r="I24" s="471"/>
      <c r="J24" s="471"/>
      <c r="K24" s="471"/>
      <c r="L24" s="471"/>
      <c r="M24" s="517"/>
      <c r="N24" s="516">
        <f ca="1">Force_3_1!S13*T$5</f>
        <v>0</v>
      </c>
      <c r="O24" s="471"/>
      <c r="P24" s="471"/>
      <c r="Q24" s="471"/>
      <c r="R24" s="471"/>
      <c r="S24" s="517"/>
      <c r="T24" s="516">
        <f ca="1">Force_3_1!T13*T$5</f>
        <v>0</v>
      </c>
      <c r="U24" s="471"/>
      <c r="V24" s="471"/>
      <c r="W24" s="471"/>
      <c r="X24" s="471"/>
      <c r="Y24" s="517"/>
      <c r="Z24" s="522">
        <f t="shared" ca="1" si="0"/>
        <v>0</v>
      </c>
      <c r="AA24" s="523"/>
      <c r="AB24" s="523"/>
      <c r="AC24" s="523"/>
      <c r="AD24" s="523"/>
      <c r="AE24" s="524"/>
      <c r="AF24" s="525">
        <f t="shared" ca="1" si="1"/>
        <v>0</v>
      </c>
      <c r="AG24" s="523"/>
      <c r="AH24" s="523"/>
      <c r="AI24" s="523"/>
      <c r="AJ24" s="523"/>
      <c r="AK24" s="526"/>
      <c r="AL24" s="134"/>
      <c r="AM24" s="75"/>
      <c r="AN24" s="75"/>
      <c r="AO24" s="75"/>
      <c r="AP24" s="75"/>
      <c r="AQ24" s="75"/>
      <c r="AR24" s="124"/>
      <c r="AS24" s="124"/>
    </row>
    <row r="25" spans="1:46" ht="18" customHeight="1">
      <c r="A25" s="74"/>
      <c r="B25" s="470">
        <f>Force_3_1!E14</f>
        <v>0</v>
      </c>
      <c r="C25" s="471"/>
      <c r="D25" s="471"/>
      <c r="E25" s="471"/>
      <c r="F25" s="471"/>
      <c r="G25" s="472"/>
      <c r="H25" s="516">
        <f ca="1">Force_3_1!R14*T$5</f>
        <v>0</v>
      </c>
      <c r="I25" s="471"/>
      <c r="J25" s="471"/>
      <c r="K25" s="471"/>
      <c r="L25" s="471"/>
      <c r="M25" s="517"/>
      <c r="N25" s="516">
        <f ca="1">Force_3_1!S14*T$5</f>
        <v>0</v>
      </c>
      <c r="O25" s="471"/>
      <c r="P25" s="471"/>
      <c r="Q25" s="471"/>
      <c r="R25" s="471"/>
      <c r="S25" s="517"/>
      <c r="T25" s="516">
        <f ca="1">Force_3_1!T14*T$5</f>
        <v>0</v>
      </c>
      <c r="U25" s="471"/>
      <c r="V25" s="471"/>
      <c r="W25" s="471"/>
      <c r="X25" s="471"/>
      <c r="Y25" s="517"/>
      <c r="Z25" s="522">
        <f t="shared" ca="1" si="0"/>
        <v>0</v>
      </c>
      <c r="AA25" s="523"/>
      <c r="AB25" s="523"/>
      <c r="AC25" s="523"/>
      <c r="AD25" s="523"/>
      <c r="AE25" s="524"/>
      <c r="AF25" s="525">
        <f t="shared" ca="1" si="1"/>
        <v>0</v>
      </c>
      <c r="AG25" s="523"/>
      <c r="AH25" s="523"/>
      <c r="AI25" s="523"/>
      <c r="AJ25" s="523"/>
      <c r="AK25" s="526"/>
      <c r="AL25" s="134"/>
      <c r="AM25" s="75"/>
      <c r="AN25" s="75"/>
      <c r="AO25" s="75"/>
      <c r="AP25" s="75"/>
      <c r="AQ25" s="75"/>
      <c r="AR25" s="124"/>
      <c r="AS25" s="124"/>
    </row>
    <row r="26" spans="1:46" ht="18" customHeight="1">
      <c r="A26" s="74"/>
      <c r="B26" s="470">
        <f>Force_3_1!E15</f>
        <v>0</v>
      </c>
      <c r="C26" s="471"/>
      <c r="D26" s="471"/>
      <c r="E26" s="471"/>
      <c r="F26" s="471"/>
      <c r="G26" s="472"/>
      <c r="H26" s="516">
        <f ca="1">Force_3_1!R15*T$5</f>
        <v>0</v>
      </c>
      <c r="I26" s="471"/>
      <c r="J26" s="471"/>
      <c r="K26" s="471"/>
      <c r="L26" s="471"/>
      <c r="M26" s="517"/>
      <c r="N26" s="516">
        <f ca="1">Force_3_1!S15*T$5</f>
        <v>0</v>
      </c>
      <c r="O26" s="471"/>
      <c r="P26" s="471"/>
      <c r="Q26" s="471"/>
      <c r="R26" s="471"/>
      <c r="S26" s="517"/>
      <c r="T26" s="516">
        <f ca="1">Force_3_1!T15*T$5</f>
        <v>0</v>
      </c>
      <c r="U26" s="471"/>
      <c r="V26" s="471"/>
      <c r="W26" s="471"/>
      <c r="X26" s="471"/>
      <c r="Y26" s="517"/>
      <c r="Z26" s="522">
        <f t="shared" ca="1" si="0"/>
        <v>0</v>
      </c>
      <c r="AA26" s="523"/>
      <c r="AB26" s="523"/>
      <c r="AC26" s="523"/>
      <c r="AD26" s="523"/>
      <c r="AE26" s="524"/>
      <c r="AF26" s="525">
        <f t="shared" ca="1" si="1"/>
        <v>0</v>
      </c>
      <c r="AG26" s="523"/>
      <c r="AH26" s="523"/>
      <c r="AI26" s="523"/>
      <c r="AJ26" s="523"/>
      <c r="AK26" s="526"/>
      <c r="AL26" s="134"/>
      <c r="AM26" s="75"/>
      <c r="AN26" s="75"/>
      <c r="AO26" s="75"/>
      <c r="AP26" s="75"/>
      <c r="AQ26" s="75"/>
      <c r="AR26" s="124"/>
      <c r="AS26" s="124"/>
    </row>
    <row r="27" spans="1:46" ht="18" customHeight="1">
      <c r="A27" s="74"/>
      <c r="B27" s="470">
        <f>Force_3_1!E16</f>
        <v>0</v>
      </c>
      <c r="C27" s="471"/>
      <c r="D27" s="471"/>
      <c r="E27" s="471"/>
      <c r="F27" s="471"/>
      <c r="G27" s="472"/>
      <c r="H27" s="516">
        <f ca="1">Force_3_1!R16*T$5</f>
        <v>0</v>
      </c>
      <c r="I27" s="471"/>
      <c r="J27" s="471"/>
      <c r="K27" s="471"/>
      <c r="L27" s="471"/>
      <c r="M27" s="517"/>
      <c r="N27" s="516">
        <f ca="1">Force_3_1!S16*T$5</f>
        <v>0</v>
      </c>
      <c r="O27" s="471"/>
      <c r="P27" s="471"/>
      <c r="Q27" s="471"/>
      <c r="R27" s="471"/>
      <c r="S27" s="517"/>
      <c r="T27" s="516">
        <f ca="1">Force_3_1!T16*T$5</f>
        <v>0</v>
      </c>
      <c r="U27" s="471"/>
      <c r="V27" s="471"/>
      <c r="W27" s="471"/>
      <c r="X27" s="471"/>
      <c r="Y27" s="517"/>
      <c r="Z27" s="522">
        <f t="shared" ca="1" si="0"/>
        <v>0</v>
      </c>
      <c r="AA27" s="523"/>
      <c r="AB27" s="523"/>
      <c r="AC27" s="523"/>
      <c r="AD27" s="523"/>
      <c r="AE27" s="524"/>
      <c r="AF27" s="525">
        <f t="shared" ca="1" si="1"/>
        <v>0</v>
      </c>
      <c r="AG27" s="523"/>
      <c r="AH27" s="523"/>
      <c r="AI27" s="523"/>
      <c r="AJ27" s="523"/>
      <c r="AK27" s="526"/>
      <c r="AL27" s="134"/>
      <c r="AM27" s="75"/>
      <c r="AN27" s="75"/>
      <c r="AO27" s="75"/>
      <c r="AP27" s="75"/>
      <c r="AQ27" s="75"/>
      <c r="AR27" s="124"/>
      <c r="AS27" s="124"/>
    </row>
    <row r="28" spans="1:46" ht="18" customHeight="1">
      <c r="A28" s="74"/>
      <c r="B28" s="470">
        <f>Force_3_1!E17</f>
        <v>0</v>
      </c>
      <c r="C28" s="471"/>
      <c r="D28" s="471"/>
      <c r="E28" s="471"/>
      <c r="F28" s="471"/>
      <c r="G28" s="472"/>
      <c r="H28" s="516">
        <f ca="1">Force_3_1!R17*T$5</f>
        <v>0</v>
      </c>
      <c r="I28" s="471"/>
      <c r="J28" s="471"/>
      <c r="K28" s="471"/>
      <c r="L28" s="471"/>
      <c r="M28" s="517"/>
      <c r="N28" s="516">
        <f ca="1">Force_3_1!S17*T$5</f>
        <v>0</v>
      </c>
      <c r="O28" s="471"/>
      <c r="P28" s="471"/>
      <c r="Q28" s="471"/>
      <c r="R28" s="471"/>
      <c r="S28" s="517"/>
      <c r="T28" s="516">
        <f ca="1">Force_3_1!T17*T$5</f>
        <v>0</v>
      </c>
      <c r="U28" s="471"/>
      <c r="V28" s="471"/>
      <c r="W28" s="471"/>
      <c r="X28" s="471"/>
      <c r="Y28" s="517"/>
      <c r="Z28" s="522">
        <f t="shared" ca="1" si="0"/>
        <v>0</v>
      </c>
      <c r="AA28" s="523"/>
      <c r="AB28" s="523"/>
      <c r="AC28" s="523"/>
      <c r="AD28" s="523"/>
      <c r="AE28" s="524"/>
      <c r="AF28" s="525">
        <f t="shared" ca="1" si="1"/>
        <v>0</v>
      </c>
      <c r="AG28" s="523"/>
      <c r="AH28" s="523"/>
      <c r="AI28" s="523"/>
      <c r="AJ28" s="523"/>
      <c r="AK28" s="526"/>
      <c r="AL28" s="134"/>
      <c r="AM28" s="75"/>
      <c r="AN28" s="75"/>
      <c r="AO28" s="75"/>
      <c r="AP28" s="75"/>
      <c r="AQ28" s="75"/>
      <c r="AR28" s="124"/>
      <c r="AS28" s="124"/>
    </row>
    <row r="29" spans="1:46" ht="18" customHeight="1">
      <c r="A29" s="74"/>
      <c r="B29" s="470">
        <f>Force_3_1!E18</f>
        <v>0</v>
      </c>
      <c r="C29" s="471"/>
      <c r="D29" s="471"/>
      <c r="E29" s="471"/>
      <c r="F29" s="471"/>
      <c r="G29" s="472"/>
      <c r="H29" s="516">
        <f ca="1">Force_3_1!R18*T$5</f>
        <v>0</v>
      </c>
      <c r="I29" s="471"/>
      <c r="J29" s="471"/>
      <c r="K29" s="471"/>
      <c r="L29" s="471"/>
      <c r="M29" s="517"/>
      <c r="N29" s="516">
        <f ca="1">Force_3_1!S18*T$5</f>
        <v>0</v>
      </c>
      <c r="O29" s="471"/>
      <c r="P29" s="471"/>
      <c r="Q29" s="471"/>
      <c r="R29" s="471"/>
      <c r="S29" s="517"/>
      <c r="T29" s="516">
        <f ca="1">Force_3_1!T18*T$5</f>
        <v>0</v>
      </c>
      <c r="U29" s="471"/>
      <c r="V29" s="471"/>
      <c r="W29" s="471"/>
      <c r="X29" s="471"/>
      <c r="Y29" s="517"/>
      <c r="Z29" s="522">
        <f t="shared" ca="1" si="0"/>
        <v>0</v>
      </c>
      <c r="AA29" s="523"/>
      <c r="AB29" s="523"/>
      <c r="AC29" s="523"/>
      <c r="AD29" s="523"/>
      <c r="AE29" s="524"/>
      <c r="AF29" s="525">
        <f t="shared" ca="1" si="1"/>
        <v>0</v>
      </c>
      <c r="AG29" s="523"/>
      <c r="AH29" s="523"/>
      <c r="AI29" s="523"/>
      <c r="AJ29" s="523"/>
      <c r="AK29" s="526"/>
      <c r="AL29" s="134"/>
      <c r="AM29" s="75"/>
      <c r="AN29" s="75"/>
      <c r="AO29" s="75"/>
      <c r="AP29" s="75"/>
      <c r="AQ29" s="75"/>
      <c r="AR29" s="124"/>
      <c r="AS29" s="124"/>
    </row>
    <row r="30" spans="1:46" ht="18" customHeight="1">
      <c r="A30" s="74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5"/>
      <c r="AI30" s="124"/>
      <c r="AJ30" s="124"/>
      <c r="AK30" s="124"/>
      <c r="AL30" s="124"/>
      <c r="AM30" s="124"/>
      <c r="AN30" s="124"/>
      <c r="AO30" s="124"/>
      <c r="AP30" s="136"/>
      <c r="AQ30" s="136"/>
      <c r="AR30" s="136"/>
      <c r="AS30" s="136"/>
      <c r="AT30" s="245"/>
    </row>
    <row r="31" spans="1:46" ht="18" customHeight="1">
      <c r="A31" s="74"/>
      <c r="B31" s="74" t="s">
        <v>287</v>
      </c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124"/>
      <c r="N31" s="124"/>
      <c r="O31" s="124"/>
      <c r="P31" s="245"/>
      <c r="Q31" s="245"/>
      <c r="R31" s="245"/>
      <c r="S31" s="245"/>
      <c r="T31" s="245"/>
      <c r="U31" s="245"/>
      <c r="V31" s="245"/>
      <c r="W31" s="245"/>
      <c r="X31" s="245"/>
      <c r="Y31" s="124"/>
      <c r="Z31" s="124"/>
      <c r="AA31" s="124"/>
      <c r="AB31" s="124"/>
      <c r="AC31" s="124"/>
      <c r="AD31" s="124"/>
      <c r="AE31" s="124"/>
      <c r="AF31" s="171"/>
      <c r="AG31" s="171"/>
      <c r="AH31" s="171"/>
      <c r="AI31" s="171"/>
      <c r="AJ31" s="171"/>
      <c r="AK31" s="171"/>
      <c r="AL31" s="124"/>
      <c r="AM31" s="124"/>
      <c r="AN31" s="124"/>
      <c r="AO31" s="124"/>
      <c r="AP31" s="136"/>
      <c r="AQ31" s="136"/>
      <c r="AR31" s="136"/>
      <c r="AS31" s="136"/>
      <c r="AT31" s="245"/>
    </row>
    <row r="32" spans="1:46" ht="18" customHeight="1">
      <c r="A32" s="74"/>
      <c r="B32" s="473" t="s">
        <v>288</v>
      </c>
      <c r="C32" s="474"/>
      <c r="D32" s="474"/>
      <c r="E32" s="474"/>
      <c r="F32" s="474"/>
      <c r="G32" s="475"/>
      <c r="H32" s="531" t="s">
        <v>279</v>
      </c>
      <c r="I32" s="532"/>
      <c r="J32" s="532"/>
      <c r="K32" s="532"/>
      <c r="L32" s="532"/>
      <c r="M32" s="532"/>
      <c r="N32" s="532"/>
      <c r="O32" s="532"/>
      <c r="P32" s="532"/>
      <c r="Q32" s="532"/>
      <c r="R32" s="532"/>
      <c r="S32" s="532"/>
      <c r="T32" s="532"/>
      <c r="U32" s="532"/>
      <c r="V32" s="532"/>
      <c r="W32" s="532"/>
      <c r="X32" s="532"/>
      <c r="Y32" s="532"/>
      <c r="Z32" s="533" t="s">
        <v>280</v>
      </c>
      <c r="AA32" s="533"/>
      <c r="AB32" s="533"/>
      <c r="AC32" s="533"/>
      <c r="AD32" s="533"/>
      <c r="AE32" s="533"/>
      <c r="AF32" s="533" t="s">
        <v>282</v>
      </c>
      <c r="AG32" s="533"/>
      <c r="AH32" s="533"/>
      <c r="AI32" s="533"/>
      <c r="AJ32" s="533"/>
      <c r="AK32" s="533"/>
      <c r="AL32" s="124"/>
      <c r="AM32" s="124"/>
      <c r="AN32" s="124"/>
      <c r="AO32" s="124"/>
      <c r="AP32" s="136"/>
      <c r="AQ32" s="136"/>
      <c r="AR32" s="136"/>
      <c r="AS32" s="136"/>
      <c r="AT32" s="245"/>
    </row>
    <row r="33" spans="1:46" ht="18" customHeight="1">
      <c r="A33" s="74"/>
      <c r="B33" s="476"/>
      <c r="C33" s="477"/>
      <c r="D33" s="477"/>
      <c r="E33" s="477"/>
      <c r="F33" s="477"/>
      <c r="G33" s="478"/>
      <c r="H33" s="531" t="s">
        <v>289</v>
      </c>
      <c r="I33" s="532"/>
      <c r="J33" s="532"/>
      <c r="K33" s="532"/>
      <c r="L33" s="532"/>
      <c r="M33" s="537"/>
      <c r="N33" s="531" t="s">
        <v>284</v>
      </c>
      <c r="O33" s="532"/>
      <c r="P33" s="532"/>
      <c r="Q33" s="532"/>
      <c r="R33" s="532"/>
      <c r="S33" s="537"/>
      <c r="T33" s="531" t="s">
        <v>290</v>
      </c>
      <c r="U33" s="532"/>
      <c r="V33" s="532"/>
      <c r="W33" s="532"/>
      <c r="X33" s="532"/>
      <c r="Y33" s="532"/>
      <c r="Z33" s="533"/>
      <c r="AA33" s="533"/>
      <c r="AB33" s="533"/>
      <c r="AC33" s="533"/>
      <c r="AD33" s="533"/>
      <c r="AE33" s="533"/>
      <c r="AF33" s="533"/>
      <c r="AG33" s="533"/>
      <c r="AH33" s="533"/>
      <c r="AI33" s="533"/>
      <c r="AJ33" s="533"/>
      <c r="AK33" s="533"/>
      <c r="AL33" s="124"/>
      <c r="AM33" s="124"/>
      <c r="AN33" s="124"/>
      <c r="AO33" s="124"/>
      <c r="AP33" s="136"/>
      <c r="AQ33" s="136"/>
      <c r="AR33" s="136"/>
      <c r="AS33" s="136"/>
      <c r="AT33" s="245"/>
    </row>
    <row r="34" spans="1:46" ht="18" customHeight="1">
      <c r="A34" s="74"/>
      <c r="B34" s="470">
        <f>Force_3_2!E4</f>
        <v>0</v>
      </c>
      <c r="C34" s="471"/>
      <c r="D34" s="471"/>
      <c r="E34" s="471"/>
      <c r="F34" s="471"/>
      <c r="G34" s="472"/>
      <c r="H34" s="516">
        <f ca="1">Force_3_2!R4*T$5</f>
        <v>0</v>
      </c>
      <c r="I34" s="471"/>
      <c r="J34" s="471"/>
      <c r="K34" s="471"/>
      <c r="L34" s="471"/>
      <c r="M34" s="517"/>
      <c r="N34" s="516">
        <f ca="1">Force_3_2!S4*T$5</f>
        <v>0</v>
      </c>
      <c r="O34" s="471"/>
      <c r="P34" s="471"/>
      <c r="Q34" s="471"/>
      <c r="R34" s="471"/>
      <c r="S34" s="517"/>
      <c r="T34" s="516">
        <f ca="1">Force_3_2!T4*T$5</f>
        <v>0</v>
      </c>
      <c r="U34" s="471"/>
      <c r="V34" s="471"/>
      <c r="W34" s="471"/>
      <c r="X34" s="471"/>
      <c r="Y34" s="471"/>
      <c r="Z34" s="518">
        <f ca="1">AVERAGE(H34:Y34)</f>
        <v>0</v>
      </c>
      <c r="AA34" s="518"/>
      <c r="AB34" s="518"/>
      <c r="AC34" s="518"/>
      <c r="AD34" s="518"/>
      <c r="AE34" s="518"/>
      <c r="AF34" s="519">
        <f ca="1">STDEV(H34:Y34)</f>
        <v>0</v>
      </c>
      <c r="AG34" s="519"/>
      <c r="AH34" s="519"/>
      <c r="AI34" s="519"/>
      <c r="AJ34" s="519"/>
      <c r="AK34" s="519"/>
      <c r="AL34" s="124"/>
      <c r="AM34" s="124"/>
      <c r="AN34" s="124"/>
      <c r="AO34" s="124"/>
      <c r="AP34" s="136"/>
      <c r="AQ34" s="136"/>
      <c r="AR34" s="136"/>
      <c r="AS34" s="136"/>
      <c r="AT34" s="245"/>
    </row>
    <row r="35" spans="1:46" ht="18" customHeight="1">
      <c r="A35" s="74"/>
      <c r="B35" s="470">
        <f>Force_3_2!E5</f>
        <v>0</v>
      </c>
      <c r="C35" s="471"/>
      <c r="D35" s="471"/>
      <c r="E35" s="471"/>
      <c r="F35" s="471"/>
      <c r="G35" s="472"/>
      <c r="H35" s="516">
        <f ca="1">Force_3_2!R5*T$5</f>
        <v>0</v>
      </c>
      <c r="I35" s="471"/>
      <c r="J35" s="471"/>
      <c r="K35" s="471"/>
      <c r="L35" s="471"/>
      <c r="M35" s="517"/>
      <c r="N35" s="516">
        <f ca="1">Force_3_2!S5*T$5</f>
        <v>0</v>
      </c>
      <c r="O35" s="471"/>
      <c r="P35" s="471"/>
      <c r="Q35" s="471"/>
      <c r="R35" s="471"/>
      <c r="S35" s="517"/>
      <c r="T35" s="516">
        <f ca="1">Force_3_2!T5*T$5</f>
        <v>0</v>
      </c>
      <c r="U35" s="471"/>
      <c r="V35" s="471"/>
      <c r="W35" s="471"/>
      <c r="X35" s="471"/>
      <c r="Y35" s="471"/>
      <c r="Z35" s="518">
        <f ca="1">AVERAGE(H35:Y35)</f>
        <v>0</v>
      </c>
      <c r="AA35" s="518"/>
      <c r="AB35" s="518"/>
      <c r="AC35" s="518"/>
      <c r="AD35" s="518"/>
      <c r="AE35" s="518"/>
      <c r="AF35" s="519">
        <f ca="1">STDEV(H35:Y35)</f>
        <v>0</v>
      </c>
      <c r="AG35" s="519"/>
      <c r="AH35" s="519"/>
      <c r="AI35" s="519"/>
      <c r="AJ35" s="519"/>
      <c r="AK35" s="519"/>
      <c r="AL35" s="124"/>
      <c r="AM35" s="124"/>
      <c r="AN35" s="124"/>
      <c r="AO35" s="124"/>
      <c r="AP35" s="136"/>
      <c r="AQ35" s="136"/>
      <c r="AR35" s="136"/>
      <c r="AS35" s="136"/>
      <c r="AT35" s="245"/>
    </row>
    <row r="36" spans="1:46" ht="18" customHeight="1">
      <c r="A36" s="74"/>
      <c r="B36" s="470">
        <f>Force_3_2!E6</f>
        <v>0</v>
      </c>
      <c r="C36" s="471"/>
      <c r="D36" s="471"/>
      <c r="E36" s="471"/>
      <c r="F36" s="471"/>
      <c r="G36" s="472"/>
      <c r="H36" s="516">
        <f ca="1">Force_3_2!R6*T$5</f>
        <v>0</v>
      </c>
      <c r="I36" s="471"/>
      <c r="J36" s="471"/>
      <c r="K36" s="471"/>
      <c r="L36" s="471"/>
      <c r="M36" s="517"/>
      <c r="N36" s="516">
        <f ca="1">Force_3_2!S6*T$5</f>
        <v>0</v>
      </c>
      <c r="O36" s="471"/>
      <c r="P36" s="471"/>
      <c r="Q36" s="471"/>
      <c r="R36" s="471"/>
      <c r="S36" s="517"/>
      <c r="T36" s="516">
        <f ca="1">Force_3_2!T6*T$5</f>
        <v>0</v>
      </c>
      <c r="U36" s="471"/>
      <c r="V36" s="471"/>
      <c r="W36" s="471"/>
      <c r="X36" s="471"/>
      <c r="Y36" s="471"/>
      <c r="Z36" s="518">
        <f ca="1">AVERAGE(H36:Y36)</f>
        <v>0</v>
      </c>
      <c r="AA36" s="518"/>
      <c r="AB36" s="518"/>
      <c r="AC36" s="518"/>
      <c r="AD36" s="518"/>
      <c r="AE36" s="518"/>
      <c r="AF36" s="519">
        <f ca="1">STDEV(H36:Y36)</f>
        <v>0</v>
      </c>
      <c r="AG36" s="519"/>
      <c r="AH36" s="519"/>
      <c r="AI36" s="519"/>
      <c r="AJ36" s="519"/>
      <c r="AK36" s="519"/>
      <c r="AL36" s="124"/>
      <c r="AM36" s="124"/>
      <c r="AN36" s="124"/>
      <c r="AO36" s="124"/>
      <c r="AP36" s="136"/>
      <c r="AQ36" s="136"/>
      <c r="AR36" s="136"/>
      <c r="AS36" s="136"/>
      <c r="AT36" s="245"/>
    </row>
    <row r="37" spans="1:46" ht="18" customHeight="1">
      <c r="A37" s="74"/>
      <c r="B37" s="135"/>
      <c r="C37" s="135"/>
      <c r="D37" s="135"/>
      <c r="E37" s="135"/>
      <c r="F37" s="135"/>
      <c r="G37" s="135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72"/>
      <c r="AA37" s="172"/>
      <c r="AB37" s="172"/>
      <c r="AC37" s="172"/>
      <c r="AD37" s="172"/>
      <c r="AE37" s="172"/>
      <c r="AF37" s="258"/>
      <c r="AG37" s="258"/>
      <c r="AH37" s="258"/>
      <c r="AI37" s="258"/>
      <c r="AJ37" s="258"/>
      <c r="AK37" s="258"/>
      <c r="AL37" s="124"/>
      <c r="AM37" s="124"/>
      <c r="AN37" s="124"/>
      <c r="AO37" s="124"/>
      <c r="AP37" s="136"/>
      <c r="AQ37" s="136"/>
      <c r="AR37" s="136"/>
      <c r="AS37" s="136"/>
      <c r="AT37" s="245"/>
    </row>
    <row r="38" spans="1:46" ht="18" customHeight="1">
      <c r="A38" s="74"/>
      <c r="B38" s="74" t="s">
        <v>122</v>
      </c>
      <c r="C38" s="245"/>
      <c r="D38" s="245"/>
      <c r="E38" s="245"/>
      <c r="F38" s="245"/>
      <c r="G38" s="245"/>
      <c r="H38" s="274"/>
      <c r="I38" s="274"/>
      <c r="J38" s="274"/>
      <c r="K38" s="274"/>
      <c r="L38" s="274"/>
      <c r="M38" s="124"/>
      <c r="N38" s="124"/>
      <c r="O38" s="124"/>
      <c r="P38" s="274"/>
      <c r="Q38" s="274"/>
      <c r="R38" s="274"/>
      <c r="S38" s="274"/>
      <c r="T38" s="274"/>
      <c r="U38" s="274"/>
      <c r="V38" s="274"/>
      <c r="W38" s="274"/>
      <c r="X38" s="274"/>
      <c r="Y38" s="124"/>
      <c r="Z38" s="124"/>
      <c r="AA38" s="124"/>
      <c r="AB38" s="124"/>
      <c r="AC38" s="124"/>
      <c r="AD38" s="124"/>
      <c r="AE38" s="124"/>
      <c r="AF38" s="171"/>
      <c r="AG38" s="171"/>
      <c r="AH38" s="171"/>
      <c r="AI38" s="171"/>
      <c r="AJ38" s="171"/>
      <c r="AK38" s="171"/>
      <c r="AL38" s="124"/>
      <c r="AM38" s="124"/>
      <c r="AN38" s="124"/>
      <c r="AO38" s="124"/>
      <c r="AP38" s="136"/>
      <c r="AQ38" s="136"/>
      <c r="AR38" s="136"/>
      <c r="AS38" s="136"/>
      <c r="AT38" s="245"/>
    </row>
    <row r="39" spans="1:46" ht="18" customHeight="1">
      <c r="A39" s="74"/>
      <c r="B39" s="473" t="s">
        <v>291</v>
      </c>
      <c r="C39" s="474"/>
      <c r="D39" s="474"/>
      <c r="E39" s="474"/>
      <c r="F39" s="474"/>
      <c r="G39" s="475"/>
      <c r="H39" s="539" t="s">
        <v>278</v>
      </c>
      <c r="I39" s="532"/>
      <c r="J39" s="532"/>
      <c r="K39" s="532"/>
      <c r="L39" s="532"/>
      <c r="M39" s="532"/>
      <c r="N39" s="532"/>
      <c r="O39" s="532"/>
      <c r="P39" s="532"/>
      <c r="Q39" s="532"/>
      <c r="R39" s="532"/>
      <c r="S39" s="532"/>
      <c r="T39" s="532"/>
      <c r="U39" s="532"/>
      <c r="V39" s="532"/>
      <c r="W39" s="532"/>
      <c r="X39" s="532"/>
      <c r="Y39" s="532"/>
      <c r="Z39" s="538" t="s">
        <v>280</v>
      </c>
      <c r="AA39" s="538"/>
      <c r="AB39" s="538"/>
      <c r="AC39" s="538"/>
      <c r="AD39" s="538"/>
      <c r="AE39" s="538"/>
      <c r="AF39" s="533" t="s">
        <v>292</v>
      </c>
      <c r="AG39" s="533"/>
      <c r="AH39" s="533"/>
      <c r="AI39" s="533"/>
      <c r="AJ39" s="533"/>
      <c r="AK39" s="533"/>
      <c r="AL39" s="124"/>
      <c r="AM39" s="124"/>
      <c r="AN39" s="124"/>
      <c r="AO39" s="124"/>
      <c r="AP39" s="136"/>
      <c r="AQ39" s="136"/>
      <c r="AR39" s="136"/>
      <c r="AS39" s="136"/>
      <c r="AT39" s="245"/>
    </row>
    <row r="40" spans="1:46" ht="18" customHeight="1">
      <c r="A40" s="74"/>
      <c r="B40" s="476"/>
      <c r="C40" s="477"/>
      <c r="D40" s="477"/>
      <c r="E40" s="477"/>
      <c r="F40" s="477"/>
      <c r="G40" s="478"/>
      <c r="H40" s="539" t="s">
        <v>110</v>
      </c>
      <c r="I40" s="532"/>
      <c r="J40" s="532"/>
      <c r="K40" s="532"/>
      <c r="L40" s="532"/>
      <c r="M40" s="540"/>
      <c r="N40" s="539" t="s">
        <v>159</v>
      </c>
      <c r="O40" s="532"/>
      <c r="P40" s="532"/>
      <c r="Q40" s="532"/>
      <c r="R40" s="532"/>
      <c r="S40" s="540"/>
      <c r="T40" s="539" t="s">
        <v>121</v>
      </c>
      <c r="U40" s="532"/>
      <c r="V40" s="532"/>
      <c r="W40" s="532"/>
      <c r="X40" s="532"/>
      <c r="Y40" s="532"/>
      <c r="Z40" s="538"/>
      <c r="AA40" s="538"/>
      <c r="AB40" s="538"/>
      <c r="AC40" s="538"/>
      <c r="AD40" s="538"/>
      <c r="AE40" s="538"/>
      <c r="AF40" s="533"/>
      <c r="AG40" s="533"/>
      <c r="AH40" s="533"/>
      <c r="AI40" s="533"/>
      <c r="AJ40" s="533"/>
      <c r="AK40" s="533"/>
      <c r="AL40" s="124"/>
      <c r="AM40" s="124"/>
      <c r="AN40" s="124"/>
      <c r="AO40" s="124"/>
      <c r="AP40" s="136"/>
      <c r="AQ40" s="136"/>
      <c r="AR40" s="136"/>
      <c r="AS40" s="136"/>
      <c r="AT40" s="245"/>
    </row>
    <row r="41" spans="1:46" ht="18" customHeight="1">
      <c r="A41" s="74"/>
      <c r="B41" s="470">
        <f>Force_3_2!E7</f>
        <v>0</v>
      </c>
      <c r="C41" s="471"/>
      <c r="D41" s="471"/>
      <c r="E41" s="471"/>
      <c r="F41" s="471"/>
      <c r="G41" s="472"/>
      <c r="H41" s="516">
        <f ca="1">Force_3_2!R7*T$5</f>
        <v>0</v>
      </c>
      <c r="I41" s="471"/>
      <c r="J41" s="471"/>
      <c r="K41" s="471"/>
      <c r="L41" s="471"/>
      <c r="M41" s="517"/>
      <c r="N41" s="516">
        <f ca="1">Force_3_2!S7*T$5</f>
        <v>0</v>
      </c>
      <c r="O41" s="471"/>
      <c r="P41" s="471"/>
      <c r="Q41" s="471"/>
      <c r="R41" s="471"/>
      <c r="S41" s="517"/>
      <c r="T41" s="516">
        <f ca="1">Force_3_2!T7*T$5</f>
        <v>0</v>
      </c>
      <c r="U41" s="471"/>
      <c r="V41" s="471"/>
      <c r="W41" s="471"/>
      <c r="X41" s="471"/>
      <c r="Y41" s="517"/>
      <c r="Z41" s="518">
        <f ca="1">AVERAGE(H41:Y41)</f>
        <v>0</v>
      </c>
      <c r="AA41" s="518"/>
      <c r="AB41" s="518"/>
      <c r="AC41" s="518"/>
      <c r="AD41" s="518"/>
      <c r="AE41" s="518"/>
      <c r="AF41" s="519">
        <f ca="1">STDEV(H41:Y41)</f>
        <v>0</v>
      </c>
      <c r="AG41" s="519"/>
      <c r="AH41" s="519"/>
      <c r="AI41" s="519"/>
      <c r="AJ41" s="519"/>
      <c r="AK41" s="519"/>
      <c r="AL41" s="124"/>
      <c r="AM41" s="124"/>
      <c r="AN41" s="124"/>
      <c r="AO41" s="124"/>
      <c r="AP41" s="136"/>
      <c r="AQ41" s="136"/>
      <c r="AR41" s="136"/>
      <c r="AS41" s="136"/>
      <c r="AT41" s="245"/>
    </row>
    <row r="42" spans="1:46" ht="18" customHeight="1">
      <c r="A42" s="74"/>
      <c r="B42" s="470">
        <f>Force_3_2!E8</f>
        <v>0</v>
      </c>
      <c r="C42" s="471"/>
      <c r="D42" s="471"/>
      <c r="E42" s="471"/>
      <c r="F42" s="471"/>
      <c r="G42" s="472"/>
      <c r="H42" s="516">
        <f ca="1">Force_3_2!R8*T$5</f>
        <v>0</v>
      </c>
      <c r="I42" s="471"/>
      <c r="J42" s="471"/>
      <c r="K42" s="471"/>
      <c r="L42" s="471"/>
      <c r="M42" s="517"/>
      <c r="N42" s="516">
        <f ca="1">Force_3_2!S8*T$5</f>
        <v>0</v>
      </c>
      <c r="O42" s="471"/>
      <c r="P42" s="471"/>
      <c r="Q42" s="471"/>
      <c r="R42" s="471"/>
      <c r="S42" s="517"/>
      <c r="T42" s="516">
        <f ca="1">Force_3_2!T8*T$5</f>
        <v>0</v>
      </c>
      <c r="U42" s="471"/>
      <c r="V42" s="471"/>
      <c r="W42" s="471"/>
      <c r="X42" s="471"/>
      <c r="Y42" s="517"/>
      <c r="Z42" s="518">
        <f t="shared" ref="Z42:Z52" ca="1" si="2">AVERAGE(H42:Y42)</f>
        <v>0</v>
      </c>
      <c r="AA42" s="518"/>
      <c r="AB42" s="518"/>
      <c r="AC42" s="518"/>
      <c r="AD42" s="518"/>
      <c r="AE42" s="518"/>
      <c r="AF42" s="519">
        <f t="shared" ref="AF42:AF52" ca="1" si="3">STDEV(H42:Y42)</f>
        <v>0</v>
      </c>
      <c r="AG42" s="519"/>
      <c r="AH42" s="519"/>
      <c r="AI42" s="519"/>
      <c r="AJ42" s="519"/>
      <c r="AK42" s="519"/>
      <c r="AL42" s="124"/>
      <c r="AM42" s="124"/>
      <c r="AN42" s="124"/>
      <c r="AO42" s="124"/>
      <c r="AP42" s="136"/>
      <c r="AQ42" s="136"/>
      <c r="AR42" s="136"/>
      <c r="AS42" s="136"/>
      <c r="AT42" s="245"/>
    </row>
    <row r="43" spans="1:46" ht="18" customHeight="1">
      <c r="A43" s="74"/>
      <c r="B43" s="470">
        <f>Force_3_2!E9</f>
        <v>0</v>
      </c>
      <c r="C43" s="471"/>
      <c r="D43" s="471"/>
      <c r="E43" s="471"/>
      <c r="F43" s="471"/>
      <c r="G43" s="472"/>
      <c r="H43" s="516">
        <f ca="1">Force_3_2!R9*T$5</f>
        <v>0</v>
      </c>
      <c r="I43" s="471"/>
      <c r="J43" s="471"/>
      <c r="K43" s="471"/>
      <c r="L43" s="471"/>
      <c r="M43" s="517"/>
      <c r="N43" s="516">
        <f ca="1">Force_3_2!S9*T$5</f>
        <v>0</v>
      </c>
      <c r="O43" s="471"/>
      <c r="P43" s="471"/>
      <c r="Q43" s="471"/>
      <c r="R43" s="471"/>
      <c r="S43" s="517"/>
      <c r="T43" s="516">
        <f ca="1">Force_3_2!T9*T$5</f>
        <v>0</v>
      </c>
      <c r="U43" s="471"/>
      <c r="V43" s="471"/>
      <c r="W43" s="471"/>
      <c r="X43" s="471"/>
      <c r="Y43" s="517"/>
      <c r="Z43" s="518">
        <f t="shared" ca="1" si="2"/>
        <v>0</v>
      </c>
      <c r="AA43" s="518"/>
      <c r="AB43" s="518"/>
      <c r="AC43" s="518"/>
      <c r="AD43" s="518"/>
      <c r="AE43" s="518"/>
      <c r="AF43" s="519">
        <f t="shared" ca="1" si="3"/>
        <v>0</v>
      </c>
      <c r="AG43" s="519"/>
      <c r="AH43" s="519"/>
      <c r="AI43" s="519"/>
      <c r="AJ43" s="519"/>
      <c r="AK43" s="519"/>
      <c r="AL43" s="124"/>
      <c r="AM43" s="124"/>
      <c r="AN43" s="124"/>
      <c r="AO43" s="124"/>
      <c r="AP43" s="136"/>
      <c r="AQ43" s="136"/>
      <c r="AR43" s="136"/>
      <c r="AS43" s="136"/>
      <c r="AT43" s="245"/>
    </row>
    <row r="44" spans="1:46" ht="18" customHeight="1">
      <c r="A44" s="74"/>
      <c r="B44" s="470">
        <f>Force_3_2!E10</f>
        <v>0</v>
      </c>
      <c r="C44" s="471"/>
      <c r="D44" s="471"/>
      <c r="E44" s="471"/>
      <c r="F44" s="471"/>
      <c r="G44" s="472"/>
      <c r="H44" s="516">
        <f ca="1">Force_3_2!R10*T$5</f>
        <v>0</v>
      </c>
      <c r="I44" s="471"/>
      <c r="J44" s="471"/>
      <c r="K44" s="471"/>
      <c r="L44" s="471"/>
      <c r="M44" s="517"/>
      <c r="N44" s="516">
        <f ca="1">Force_3_2!S10*T$5</f>
        <v>0</v>
      </c>
      <c r="O44" s="471"/>
      <c r="P44" s="471"/>
      <c r="Q44" s="471"/>
      <c r="R44" s="471"/>
      <c r="S44" s="517"/>
      <c r="T44" s="516">
        <f ca="1">Force_3_2!T10*T$5</f>
        <v>0</v>
      </c>
      <c r="U44" s="471"/>
      <c r="V44" s="471"/>
      <c r="W44" s="471"/>
      <c r="X44" s="471"/>
      <c r="Y44" s="517"/>
      <c r="Z44" s="518">
        <f t="shared" ca="1" si="2"/>
        <v>0</v>
      </c>
      <c r="AA44" s="518"/>
      <c r="AB44" s="518"/>
      <c r="AC44" s="518"/>
      <c r="AD44" s="518"/>
      <c r="AE44" s="518"/>
      <c r="AF44" s="519">
        <f t="shared" ca="1" si="3"/>
        <v>0</v>
      </c>
      <c r="AG44" s="519"/>
      <c r="AH44" s="519"/>
      <c r="AI44" s="519"/>
      <c r="AJ44" s="519"/>
      <c r="AK44" s="519"/>
      <c r="AL44" s="124"/>
      <c r="AM44" s="124"/>
      <c r="AN44" s="124"/>
      <c r="AO44" s="124"/>
      <c r="AP44" s="136"/>
      <c r="AQ44" s="136"/>
      <c r="AR44" s="136"/>
      <c r="AS44" s="136"/>
      <c r="AT44" s="245"/>
    </row>
    <row r="45" spans="1:46" ht="18" customHeight="1">
      <c r="A45" s="74"/>
      <c r="B45" s="470">
        <f>Force_3_2!E11</f>
        <v>0</v>
      </c>
      <c r="C45" s="471"/>
      <c r="D45" s="471"/>
      <c r="E45" s="471"/>
      <c r="F45" s="471"/>
      <c r="G45" s="472"/>
      <c r="H45" s="516">
        <f ca="1">Force_3_2!R11*T$5</f>
        <v>0</v>
      </c>
      <c r="I45" s="471"/>
      <c r="J45" s="471"/>
      <c r="K45" s="471"/>
      <c r="L45" s="471"/>
      <c r="M45" s="517"/>
      <c r="N45" s="516">
        <f ca="1">Force_3_2!S11*T$5</f>
        <v>0</v>
      </c>
      <c r="O45" s="471"/>
      <c r="P45" s="471"/>
      <c r="Q45" s="471"/>
      <c r="R45" s="471"/>
      <c r="S45" s="517"/>
      <c r="T45" s="516">
        <f ca="1">Force_3_2!T11*T$5</f>
        <v>0</v>
      </c>
      <c r="U45" s="471"/>
      <c r="V45" s="471"/>
      <c r="W45" s="471"/>
      <c r="X45" s="471"/>
      <c r="Y45" s="517"/>
      <c r="Z45" s="518">
        <f t="shared" ca="1" si="2"/>
        <v>0</v>
      </c>
      <c r="AA45" s="518"/>
      <c r="AB45" s="518"/>
      <c r="AC45" s="518"/>
      <c r="AD45" s="518"/>
      <c r="AE45" s="518"/>
      <c r="AF45" s="519">
        <f t="shared" ca="1" si="3"/>
        <v>0</v>
      </c>
      <c r="AG45" s="519"/>
      <c r="AH45" s="519"/>
      <c r="AI45" s="519"/>
      <c r="AJ45" s="519"/>
      <c r="AK45" s="519"/>
      <c r="AL45" s="124"/>
      <c r="AM45" s="124"/>
      <c r="AN45" s="124"/>
      <c r="AO45" s="124"/>
      <c r="AP45" s="136"/>
      <c r="AQ45" s="136"/>
      <c r="AR45" s="136"/>
      <c r="AS45" s="136"/>
      <c r="AT45" s="245"/>
    </row>
    <row r="46" spans="1:46" ht="18" customHeight="1">
      <c r="A46" s="74"/>
      <c r="B46" s="470">
        <f>Force_3_2!E12</f>
        <v>0</v>
      </c>
      <c r="C46" s="471"/>
      <c r="D46" s="471"/>
      <c r="E46" s="471"/>
      <c r="F46" s="471"/>
      <c r="G46" s="472"/>
      <c r="H46" s="516">
        <f ca="1">Force_3_2!R12*T$5</f>
        <v>0</v>
      </c>
      <c r="I46" s="471"/>
      <c r="J46" s="471"/>
      <c r="K46" s="471"/>
      <c r="L46" s="471"/>
      <c r="M46" s="517"/>
      <c r="N46" s="516">
        <f ca="1">Force_3_2!S12*T$5</f>
        <v>0</v>
      </c>
      <c r="O46" s="471"/>
      <c r="P46" s="471"/>
      <c r="Q46" s="471"/>
      <c r="R46" s="471"/>
      <c r="S46" s="517"/>
      <c r="T46" s="516">
        <f ca="1">Force_3_2!T12*T$5</f>
        <v>0</v>
      </c>
      <c r="U46" s="471"/>
      <c r="V46" s="471"/>
      <c r="W46" s="471"/>
      <c r="X46" s="471"/>
      <c r="Y46" s="517"/>
      <c r="Z46" s="518">
        <f t="shared" ca="1" si="2"/>
        <v>0</v>
      </c>
      <c r="AA46" s="518"/>
      <c r="AB46" s="518"/>
      <c r="AC46" s="518"/>
      <c r="AD46" s="518"/>
      <c r="AE46" s="518"/>
      <c r="AF46" s="519">
        <f t="shared" ca="1" si="3"/>
        <v>0</v>
      </c>
      <c r="AG46" s="519"/>
      <c r="AH46" s="519"/>
      <c r="AI46" s="519"/>
      <c r="AJ46" s="519"/>
      <c r="AK46" s="519"/>
      <c r="AL46" s="124"/>
      <c r="AM46" s="124"/>
      <c r="AN46" s="124"/>
      <c r="AO46" s="124"/>
      <c r="AP46" s="136"/>
      <c r="AQ46" s="136"/>
      <c r="AR46" s="136"/>
      <c r="AS46" s="136"/>
      <c r="AT46" s="245"/>
    </row>
    <row r="47" spans="1:46" ht="18" customHeight="1">
      <c r="A47" s="74"/>
      <c r="B47" s="470">
        <f>Force_3_2!E13</f>
        <v>0</v>
      </c>
      <c r="C47" s="471"/>
      <c r="D47" s="471"/>
      <c r="E47" s="471"/>
      <c r="F47" s="471"/>
      <c r="G47" s="472"/>
      <c r="H47" s="516">
        <f ca="1">Force_3_2!R13*T$5</f>
        <v>0</v>
      </c>
      <c r="I47" s="471"/>
      <c r="J47" s="471"/>
      <c r="K47" s="471"/>
      <c r="L47" s="471"/>
      <c r="M47" s="517"/>
      <c r="N47" s="516">
        <f ca="1">Force_3_2!S13*T$5</f>
        <v>0</v>
      </c>
      <c r="O47" s="471"/>
      <c r="P47" s="471"/>
      <c r="Q47" s="471"/>
      <c r="R47" s="471"/>
      <c r="S47" s="517"/>
      <c r="T47" s="516">
        <f ca="1">Force_3_2!T13*T$5</f>
        <v>0</v>
      </c>
      <c r="U47" s="471"/>
      <c r="V47" s="471"/>
      <c r="W47" s="471"/>
      <c r="X47" s="471"/>
      <c r="Y47" s="517"/>
      <c r="Z47" s="518">
        <f t="shared" ca="1" si="2"/>
        <v>0</v>
      </c>
      <c r="AA47" s="518"/>
      <c r="AB47" s="518"/>
      <c r="AC47" s="518"/>
      <c r="AD47" s="518"/>
      <c r="AE47" s="518"/>
      <c r="AF47" s="519">
        <f t="shared" ca="1" si="3"/>
        <v>0</v>
      </c>
      <c r="AG47" s="519"/>
      <c r="AH47" s="519"/>
      <c r="AI47" s="519"/>
      <c r="AJ47" s="519"/>
      <c r="AK47" s="519"/>
      <c r="AL47" s="124"/>
      <c r="AM47" s="124"/>
      <c r="AN47" s="124"/>
      <c r="AO47" s="124"/>
      <c r="AP47" s="136"/>
      <c r="AQ47" s="136"/>
      <c r="AR47" s="136"/>
      <c r="AS47" s="136"/>
      <c r="AT47" s="245"/>
    </row>
    <row r="48" spans="1:46" ht="18" customHeight="1">
      <c r="A48" s="74"/>
      <c r="B48" s="470">
        <f>Force_3_2!E14</f>
        <v>0</v>
      </c>
      <c r="C48" s="471"/>
      <c r="D48" s="471"/>
      <c r="E48" s="471"/>
      <c r="F48" s="471"/>
      <c r="G48" s="472"/>
      <c r="H48" s="516">
        <f ca="1">Force_3_2!R14*T$5</f>
        <v>0</v>
      </c>
      <c r="I48" s="471"/>
      <c r="J48" s="471"/>
      <c r="K48" s="471"/>
      <c r="L48" s="471"/>
      <c r="M48" s="517"/>
      <c r="N48" s="516">
        <f ca="1">Force_3_2!S14*T$5</f>
        <v>0</v>
      </c>
      <c r="O48" s="471"/>
      <c r="P48" s="471"/>
      <c r="Q48" s="471"/>
      <c r="R48" s="471"/>
      <c r="S48" s="517"/>
      <c r="T48" s="516">
        <f ca="1">Force_3_2!T14*T$5</f>
        <v>0</v>
      </c>
      <c r="U48" s="471"/>
      <c r="V48" s="471"/>
      <c r="W48" s="471"/>
      <c r="X48" s="471"/>
      <c r="Y48" s="517"/>
      <c r="Z48" s="518">
        <f t="shared" ca="1" si="2"/>
        <v>0</v>
      </c>
      <c r="AA48" s="518"/>
      <c r="AB48" s="518"/>
      <c r="AC48" s="518"/>
      <c r="AD48" s="518"/>
      <c r="AE48" s="518"/>
      <c r="AF48" s="519">
        <f t="shared" ca="1" si="3"/>
        <v>0</v>
      </c>
      <c r="AG48" s="519"/>
      <c r="AH48" s="519"/>
      <c r="AI48" s="519"/>
      <c r="AJ48" s="519"/>
      <c r="AK48" s="519"/>
      <c r="AL48" s="124"/>
      <c r="AM48" s="124"/>
      <c r="AN48" s="124"/>
      <c r="AO48" s="124"/>
      <c r="AP48" s="136"/>
      <c r="AQ48" s="136"/>
      <c r="AR48" s="136"/>
      <c r="AS48" s="136"/>
      <c r="AT48" s="245"/>
    </row>
    <row r="49" spans="1:47" ht="18" customHeight="1">
      <c r="A49" s="74"/>
      <c r="B49" s="470">
        <f>Force_3_2!E15</f>
        <v>0</v>
      </c>
      <c r="C49" s="471"/>
      <c r="D49" s="471"/>
      <c r="E49" s="471"/>
      <c r="F49" s="471"/>
      <c r="G49" s="472"/>
      <c r="H49" s="516">
        <f ca="1">Force_3_2!R15*T$5</f>
        <v>0</v>
      </c>
      <c r="I49" s="471"/>
      <c r="J49" s="471"/>
      <c r="K49" s="471"/>
      <c r="L49" s="471"/>
      <c r="M49" s="517"/>
      <c r="N49" s="516">
        <f ca="1">Force_3_2!S15*T$5</f>
        <v>0</v>
      </c>
      <c r="O49" s="471"/>
      <c r="P49" s="471"/>
      <c r="Q49" s="471"/>
      <c r="R49" s="471"/>
      <c r="S49" s="517"/>
      <c r="T49" s="516">
        <f ca="1">Force_3_2!T15*T$5</f>
        <v>0</v>
      </c>
      <c r="U49" s="471"/>
      <c r="V49" s="471"/>
      <c r="W49" s="471"/>
      <c r="X49" s="471"/>
      <c r="Y49" s="517"/>
      <c r="Z49" s="518">
        <f t="shared" ca="1" si="2"/>
        <v>0</v>
      </c>
      <c r="AA49" s="518"/>
      <c r="AB49" s="518"/>
      <c r="AC49" s="518"/>
      <c r="AD49" s="518"/>
      <c r="AE49" s="518"/>
      <c r="AF49" s="519">
        <f t="shared" ca="1" si="3"/>
        <v>0</v>
      </c>
      <c r="AG49" s="519"/>
      <c r="AH49" s="519"/>
      <c r="AI49" s="519"/>
      <c r="AJ49" s="519"/>
      <c r="AK49" s="519"/>
      <c r="AL49" s="124"/>
      <c r="AM49" s="124"/>
      <c r="AN49" s="124"/>
      <c r="AO49" s="124"/>
      <c r="AP49" s="136"/>
      <c r="AQ49" s="136"/>
      <c r="AR49" s="136"/>
      <c r="AS49" s="136"/>
      <c r="AT49" s="245"/>
    </row>
    <row r="50" spans="1:47" ht="18" customHeight="1">
      <c r="A50" s="74"/>
      <c r="B50" s="470">
        <f>Force_3_2!E16</f>
        <v>0</v>
      </c>
      <c r="C50" s="471"/>
      <c r="D50" s="471"/>
      <c r="E50" s="471"/>
      <c r="F50" s="471"/>
      <c r="G50" s="472"/>
      <c r="H50" s="516">
        <f ca="1">Force_3_2!R16*T$5</f>
        <v>0</v>
      </c>
      <c r="I50" s="471"/>
      <c r="J50" s="471"/>
      <c r="K50" s="471"/>
      <c r="L50" s="471"/>
      <c r="M50" s="517"/>
      <c r="N50" s="516">
        <f ca="1">Force_3_2!S16*T$5</f>
        <v>0</v>
      </c>
      <c r="O50" s="471"/>
      <c r="P50" s="471"/>
      <c r="Q50" s="471"/>
      <c r="R50" s="471"/>
      <c r="S50" s="517"/>
      <c r="T50" s="516">
        <f ca="1">Force_3_2!T16*T$5</f>
        <v>0</v>
      </c>
      <c r="U50" s="471"/>
      <c r="V50" s="471"/>
      <c r="W50" s="471"/>
      <c r="X50" s="471"/>
      <c r="Y50" s="517"/>
      <c r="Z50" s="518">
        <f t="shared" ca="1" si="2"/>
        <v>0</v>
      </c>
      <c r="AA50" s="518"/>
      <c r="AB50" s="518"/>
      <c r="AC50" s="518"/>
      <c r="AD50" s="518"/>
      <c r="AE50" s="518"/>
      <c r="AF50" s="519">
        <f t="shared" ca="1" si="3"/>
        <v>0</v>
      </c>
      <c r="AG50" s="519"/>
      <c r="AH50" s="519"/>
      <c r="AI50" s="519"/>
      <c r="AJ50" s="519"/>
      <c r="AK50" s="519"/>
      <c r="AL50" s="124"/>
      <c r="AM50" s="124"/>
      <c r="AN50" s="124"/>
      <c r="AO50" s="124"/>
      <c r="AP50" s="136"/>
      <c r="AQ50" s="136"/>
      <c r="AR50" s="136"/>
      <c r="AS50" s="136"/>
      <c r="AT50" s="245"/>
    </row>
    <row r="51" spans="1:47" ht="18" customHeight="1">
      <c r="A51" s="74"/>
      <c r="B51" s="470">
        <f>Force_3_2!E17</f>
        <v>0</v>
      </c>
      <c r="C51" s="471"/>
      <c r="D51" s="471"/>
      <c r="E51" s="471"/>
      <c r="F51" s="471"/>
      <c r="G51" s="472"/>
      <c r="H51" s="516">
        <f ca="1">Force_3_2!R17*T$5</f>
        <v>0</v>
      </c>
      <c r="I51" s="471"/>
      <c r="J51" s="471"/>
      <c r="K51" s="471"/>
      <c r="L51" s="471"/>
      <c r="M51" s="517"/>
      <c r="N51" s="516">
        <f ca="1">Force_3_2!S17*T$5</f>
        <v>0</v>
      </c>
      <c r="O51" s="471"/>
      <c r="P51" s="471"/>
      <c r="Q51" s="471"/>
      <c r="R51" s="471"/>
      <c r="S51" s="517"/>
      <c r="T51" s="516">
        <f ca="1">Force_3_2!T17*T$5</f>
        <v>0</v>
      </c>
      <c r="U51" s="471"/>
      <c r="V51" s="471"/>
      <c r="W51" s="471"/>
      <c r="X51" s="471"/>
      <c r="Y51" s="517"/>
      <c r="Z51" s="518">
        <f t="shared" ca="1" si="2"/>
        <v>0</v>
      </c>
      <c r="AA51" s="518"/>
      <c r="AB51" s="518"/>
      <c r="AC51" s="518"/>
      <c r="AD51" s="518"/>
      <c r="AE51" s="518"/>
      <c r="AF51" s="519">
        <f t="shared" ca="1" si="3"/>
        <v>0</v>
      </c>
      <c r="AG51" s="519"/>
      <c r="AH51" s="519"/>
      <c r="AI51" s="519"/>
      <c r="AJ51" s="519"/>
      <c r="AK51" s="519"/>
      <c r="AL51" s="124"/>
      <c r="AM51" s="124"/>
      <c r="AN51" s="124"/>
      <c r="AO51" s="124"/>
      <c r="AP51" s="136"/>
      <c r="AQ51" s="136"/>
      <c r="AR51" s="136"/>
      <c r="AS51" s="136"/>
      <c r="AT51" s="245"/>
    </row>
    <row r="52" spans="1:47" ht="18" customHeight="1">
      <c r="A52" s="74"/>
      <c r="B52" s="470">
        <f>Force_3_2!E18</f>
        <v>0</v>
      </c>
      <c r="C52" s="471"/>
      <c r="D52" s="471"/>
      <c r="E52" s="471"/>
      <c r="F52" s="471"/>
      <c r="G52" s="472"/>
      <c r="H52" s="516">
        <f ca="1">Force_3_2!R18*T$5</f>
        <v>0</v>
      </c>
      <c r="I52" s="471"/>
      <c r="J52" s="471"/>
      <c r="K52" s="471"/>
      <c r="L52" s="471"/>
      <c r="M52" s="517"/>
      <c r="N52" s="516">
        <f ca="1">Force_3_2!S18*T$5</f>
        <v>0</v>
      </c>
      <c r="O52" s="471"/>
      <c r="P52" s="471"/>
      <c r="Q52" s="471"/>
      <c r="R52" s="471"/>
      <c r="S52" s="517"/>
      <c r="T52" s="516">
        <f ca="1">Force_3_2!T18*T$5</f>
        <v>0</v>
      </c>
      <c r="U52" s="471"/>
      <c r="V52" s="471"/>
      <c r="W52" s="471"/>
      <c r="X52" s="471"/>
      <c r="Y52" s="517"/>
      <c r="Z52" s="518">
        <f t="shared" ca="1" si="2"/>
        <v>0</v>
      </c>
      <c r="AA52" s="518"/>
      <c r="AB52" s="518"/>
      <c r="AC52" s="518"/>
      <c r="AD52" s="518"/>
      <c r="AE52" s="518"/>
      <c r="AF52" s="519">
        <f t="shared" ca="1" si="3"/>
        <v>0</v>
      </c>
      <c r="AG52" s="519"/>
      <c r="AH52" s="519"/>
      <c r="AI52" s="519"/>
      <c r="AJ52" s="519"/>
      <c r="AK52" s="519"/>
      <c r="AL52" s="124"/>
      <c r="AM52" s="124"/>
      <c r="AN52" s="124"/>
      <c r="AO52" s="124"/>
      <c r="AP52" s="136"/>
      <c r="AQ52" s="136"/>
      <c r="AR52" s="136"/>
      <c r="AS52" s="136"/>
      <c r="AT52" s="245"/>
    </row>
    <row r="53" spans="1:47" ht="18" customHeight="1">
      <c r="A53" s="74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5"/>
      <c r="AI53" s="124"/>
      <c r="AJ53" s="124"/>
      <c r="AK53" s="124"/>
      <c r="AL53" s="124"/>
      <c r="AM53" s="124"/>
      <c r="AN53" s="124"/>
      <c r="AO53" s="124"/>
      <c r="AP53" s="136"/>
      <c r="AQ53" s="136"/>
      <c r="AR53" s="136"/>
      <c r="AS53" s="136"/>
      <c r="AT53" s="245"/>
    </row>
    <row r="54" spans="1:47" ht="18" customHeight="1">
      <c r="A54" s="74" t="s">
        <v>293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</row>
    <row r="55" spans="1:47" s="317" customFormat="1" ht="18" customHeight="1">
      <c r="A55" s="327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</row>
    <row r="56" spans="1:47" s="317" customFormat="1" ht="18" customHeight="1">
      <c r="A56" s="327"/>
      <c r="C56" s="318"/>
      <c r="D56" s="318"/>
      <c r="E56" s="318"/>
      <c r="F56" s="318"/>
      <c r="G56" s="318"/>
      <c r="H56" s="318"/>
      <c r="I56" s="318"/>
      <c r="J56" s="318"/>
      <c r="K56" s="318"/>
      <c r="L56" s="318"/>
      <c r="M56" s="318"/>
      <c r="N56" s="318"/>
      <c r="O56" s="318"/>
      <c r="P56" s="318"/>
      <c r="Q56" s="318"/>
      <c r="R56" s="318"/>
      <c r="S56" s="318"/>
      <c r="T56" s="318"/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  <c r="AI56" s="318"/>
      <c r="AJ56" s="318"/>
      <c r="AK56" s="318"/>
      <c r="AL56" s="318"/>
      <c r="AM56" s="318"/>
      <c r="AN56" s="318"/>
      <c r="AO56" s="318"/>
      <c r="AP56" s="318"/>
      <c r="AQ56" s="318"/>
      <c r="AR56" s="318"/>
      <c r="AS56" s="318"/>
      <c r="AT56" s="318"/>
    </row>
    <row r="57" spans="1:47" s="317" customFormat="1" ht="18" customHeight="1">
      <c r="A57" s="327"/>
      <c r="C57" s="318"/>
      <c r="D57" s="318"/>
      <c r="E57" s="318"/>
      <c r="F57" s="318"/>
      <c r="G57" s="318"/>
      <c r="H57" s="318"/>
      <c r="I57" s="318"/>
      <c r="J57" s="318"/>
      <c r="K57" s="318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318"/>
      <c r="Z57" s="318"/>
      <c r="AA57" s="318"/>
      <c r="AB57" s="318"/>
      <c r="AC57" s="318"/>
      <c r="AD57" s="318"/>
      <c r="AE57" s="318"/>
      <c r="AF57" s="318"/>
      <c r="AG57" s="318"/>
      <c r="AH57" s="318"/>
      <c r="AI57" s="318"/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</row>
    <row r="58" spans="1:47" s="317" customFormat="1" ht="18" customHeight="1">
      <c r="A58" s="327"/>
      <c r="B58" s="327"/>
      <c r="D58" s="468" t="s">
        <v>439</v>
      </c>
      <c r="E58" s="468"/>
      <c r="F58" s="468"/>
      <c r="G58" s="350" t="s">
        <v>436</v>
      </c>
      <c r="H58" s="318" t="s">
        <v>440</v>
      </c>
      <c r="I58" s="318"/>
      <c r="J58" s="318"/>
      <c r="K58" s="318"/>
      <c r="L58" s="318"/>
      <c r="M58" s="318"/>
      <c r="N58" s="318"/>
      <c r="O58" s="318"/>
      <c r="P58" s="318"/>
      <c r="Q58" s="318"/>
      <c r="R58" s="318"/>
      <c r="S58" s="318"/>
      <c r="T58" s="318"/>
      <c r="U58" s="318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 s="318"/>
    </row>
    <row r="59" spans="1:47" s="317" customFormat="1" ht="18" customHeight="1">
      <c r="A59" s="327"/>
      <c r="B59" s="327"/>
      <c r="D59" s="468" t="s">
        <v>435</v>
      </c>
      <c r="E59" s="468"/>
      <c r="F59" s="468"/>
      <c r="G59" s="350" t="s">
        <v>436</v>
      </c>
      <c r="H59" s="318" t="s">
        <v>437</v>
      </c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18"/>
      <c r="Z59" s="318"/>
      <c r="AA59" s="318"/>
      <c r="AB59" s="318"/>
      <c r="AC59" s="318"/>
      <c r="AD59" s="318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18"/>
    </row>
    <row r="60" spans="1:47" s="317" customFormat="1" ht="18" customHeight="1">
      <c r="A60" s="327"/>
      <c r="B60" s="327"/>
      <c r="D60" s="468"/>
      <c r="E60" s="468"/>
      <c r="F60" s="468"/>
      <c r="G60" s="350" t="s">
        <v>436</v>
      </c>
      <c r="H60" s="318" t="s">
        <v>438</v>
      </c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8"/>
      <c r="AG60" s="318"/>
      <c r="AH60" s="318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</row>
    <row r="61" spans="1:47" s="317" customFormat="1" ht="18" customHeight="1">
      <c r="A61" s="327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18"/>
      <c r="Z61" s="318"/>
      <c r="AA61" s="318"/>
      <c r="AB61" s="318"/>
      <c r="AC61" s="318"/>
      <c r="AD61" s="318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</row>
    <row r="62" spans="1:47" s="317" customFormat="1" ht="18.75" customHeight="1">
      <c r="A62" s="327" t="s">
        <v>441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18"/>
      <c r="Z62" s="318"/>
      <c r="AA62" s="318"/>
      <c r="AB62" s="318"/>
      <c r="AC62" s="318"/>
      <c r="AD62" s="318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</row>
    <row r="63" spans="1:47" s="317" customFormat="1" ht="18" customHeight="1">
      <c r="A63" s="327"/>
      <c r="C63" s="318"/>
      <c r="D63" s="318"/>
      <c r="E63" s="318"/>
      <c r="F63" s="318"/>
      <c r="G63" s="318"/>
      <c r="H63" s="318"/>
      <c r="I63" s="318"/>
      <c r="J63" s="318"/>
      <c r="K63" s="318"/>
      <c r="L63" s="318"/>
      <c r="M63" s="318"/>
      <c r="N63" s="318"/>
      <c r="O63" s="318"/>
      <c r="P63" s="318"/>
      <c r="Q63" s="318"/>
      <c r="R63" s="318"/>
      <c r="S63" s="318"/>
      <c r="T63" s="318"/>
      <c r="U63" s="318"/>
      <c r="V63" s="318"/>
      <c r="W63" s="318"/>
      <c r="X63" s="318"/>
      <c r="Y63" s="318"/>
      <c r="Z63" s="318"/>
      <c r="AA63" s="318"/>
      <c r="AB63" s="318"/>
      <c r="AC63" s="318"/>
      <c r="AD63" s="318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</row>
    <row r="64" spans="1:47" ht="18" customHeight="1">
      <c r="A64" s="91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73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</row>
    <row r="65" spans="1:47" ht="18" customHeight="1">
      <c r="A65" s="91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</row>
    <row r="66" spans="1:47" ht="18" customHeight="1">
      <c r="A66" s="91"/>
      <c r="B66" s="91"/>
      <c r="C66" s="124"/>
      <c r="D66" s="468" t="s">
        <v>442</v>
      </c>
      <c r="E66" s="468"/>
      <c r="F66" s="468"/>
      <c r="G66" s="350" t="s">
        <v>436</v>
      </c>
      <c r="H66" s="318" t="s">
        <v>443</v>
      </c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U66" s="124"/>
    </row>
    <row r="67" spans="1:47" ht="18" customHeight="1">
      <c r="A67" s="91"/>
      <c r="B67" s="91"/>
      <c r="C67" s="124"/>
      <c r="D67" s="468" t="s">
        <v>294</v>
      </c>
      <c r="E67" s="468"/>
      <c r="F67" s="468"/>
      <c r="G67" s="350" t="s">
        <v>436</v>
      </c>
      <c r="H67" s="318" t="s">
        <v>444</v>
      </c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76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U67" s="124"/>
    </row>
    <row r="68" spans="1:47" ht="18" customHeight="1">
      <c r="A68" s="91"/>
      <c r="B68" s="91"/>
      <c r="C68" s="124"/>
      <c r="D68" s="468" t="s">
        <v>295</v>
      </c>
      <c r="E68" s="468"/>
      <c r="F68" s="468"/>
      <c r="G68" s="350" t="s">
        <v>436</v>
      </c>
      <c r="H68" s="318" t="s">
        <v>445</v>
      </c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U68" s="124"/>
    </row>
    <row r="69" spans="1:47" ht="18" customHeight="1">
      <c r="A69" s="91"/>
      <c r="B69" s="91"/>
      <c r="C69" s="124"/>
      <c r="D69" s="468" t="s">
        <v>297</v>
      </c>
      <c r="E69" s="468"/>
      <c r="F69" s="468"/>
      <c r="G69" s="350" t="s">
        <v>436</v>
      </c>
      <c r="H69" s="318" t="s">
        <v>446</v>
      </c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U69" s="124"/>
    </row>
    <row r="70" spans="1:47" ht="18" customHeight="1">
      <c r="A70" s="91"/>
      <c r="B70" s="91"/>
      <c r="C70" s="124"/>
      <c r="D70" s="468" t="s">
        <v>298</v>
      </c>
      <c r="E70" s="468"/>
      <c r="F70" s="468"/>
      <c r="G70" s="350" t="s">
        <v>436</v>
      </c>
      <c r="H70" s="318" t="s">
        <v>447</v>
      </c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U70" s="124"/>
    </row>
    <row r="71" spans="1:47" ht="18" customHeight="1">
      <c r="A71" s="91"/>
      <c r="B71" s="124"/>
      <c r="C71" s="128"/>
      <c r="D71" s="128"/>
      <c r="E71" s="128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</row>
    <row r="72" spans="1:47" ht="18" customHeight="1">
      <c r="A72" s="74" t="s">
        <v>299</v>
      </c>
      <c r="C72" s="128"/>
      <c r="D72" s="128"/>
      <c r="E72" s="128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</row>
    <row r="73" spans="1:47" ht="18" customHeight="1">
      <c r="A73" s="91"/>
      <c r="B73" s="493"/>
      <c r="C73" s="494"/>
      <c r="D73" s="507"/>
      <c r="E73" s="507"/>
      <c r="F73" s="507"/>
      <c r="G73" s="507"/>
      <c r="H73" s="507"/>
      <c r="I73" s="507"/>
      <c r="J73" s="507">
        <v>1</v>
      </c>
      <c r="K73" s="507"/>
      <c r="L73" s="507"/>
      <c r="M73" s="507"/>
      <c r="N73" s="507"/>
      <c r="O73" s="507"/>
      <c r="P73" s="507"/>
      <c r="Q73" s="507">
        <v>2</v>
      </c>
      <c r="R73" s="507"/>
      <c r="S73" s="507"/>
      <c r="T73" s="507"/>
      <c r="U73" s="507"/>
      <c r="V73" s="507"/>
      <c r="W73" s="507"/>
      <c r="X73" s="507">
        <v>3</v>
      </c>
      <c r="Y73" s="507"/>
      <c r="Z73" s="507"/>
      <c r="AA73" s="507"/>
      <c r="AB73" s="507"/>
      <c r="AC73" s="507">
        <v>4</v>
      </c>
      <c r="AD73" s="507"/>
      <c r="AE73" s="507"/>
      <c r="AF73" s="507"/>
      <c r="AG73" s="507"/>
      <c r="AH73" s="507">
        <v>5</v>
      </c>
      <c r="AI73" s="507"/>
      <c r="AJ73" s="507"/>
      <c r="AK73" s="507"/>
      <c r="AL73" s="507"/>
      <c r="AM73" s="507"/>
      <c r="AN73" s="507"/>
      <c r="AO73" s="507"/>
      <c r="AP73" s="507">
        <v>6</v>
      </c>
      <c r="AQ73" s="507"/>
      <c r="AR73" s="507"/>
      <c r="AS73" s="507"/>
    </row>
    <row r="74" spans="1:47" ht="18" customHeight="1">
      <c r="A74" s="91"/>
      <c r="B74" s="493"/>
      <c r="C74" s="494"/>
      <c r="D74" s="514" t="s">
        <v>300</v>
      </c>
      <c r="E74" s="514"/>
      <c r="F74" s="514"/>
      <c r="G74" s="514"/>
      <c r="H74" s="514"/>
      <c r="I74" s="514"/>
      <c r="J74" s="514" t="s">
        <v>301</v>
      </c>
      <c r="K74" s="514"/>
      <c r="L74" s="514"/>
      <c r="M74" s="514"/>
      <c r="N74" s="514"/>
      <c r="O74" s="514"/>
      <c r="P74" s="514"/>
      <c r="Q74" s="514" t="s">
        <v>302</v>
      </c>
      <c r="R74" s="514"/>
      <c r="S74" s="514"/>
      <c r="T74" s="514"/>
      <c r="U74" s="514"/>
      <c r="V74" s="514"/>
      <c r="W74" s="514"/>
      <c r="X74" s="514" t="s">
        <v>303</v>
      </c>
      <c r="Y74" s="514"/>
      <c r="Z74" s="514"/>
      <c r="AA74" s="514"/>
      <c r="AB74" s="514"/>
      <c r="AC74" s="514" t="s">
        <v>304</v>
      </c>
      <c r="AD74" s="514"/>
      <c r="AE74" s="514"/>
      <c r="AF74" s="514"/>
      <c r="AG74" s="514"/>
      <c r="AH74" s="514" t="s">
        <v>305</v>
      </c>
      <c r="AI74" s="514"/>
      <c r="AJ74" s="514"/>
      <c r="AK74" s="514"/>
      <c r="AL74" s="514"/>
      <c r="AM74" s="514"/>
      <c r="AN74" s="514"/>
      <c r="AO74" s="514"/>
      <c r="AP74" s="514" t="s">
        <v>306</v>
      </c>
      <c r="AQ74" s="514"/>
      <c r="AR74" s="514"/>
      <c r="AS74" s="514"/>
    </row>
    <row r="75" spans="1:47" ht="18" customHeight="1">
      <c r="A75" s="91"/>
      <c r="B75" s="493"/>
      <c r="C75" s="494"/>
      <c r="D75" s="520" t="s">
        <v>307</v>
      </c>
      <c r="E75" s="520"/>
      <c r="F75" s="520"/>
      <c r="G75" s="520"/>
      <c r="H75" s="520"/>
      <c r="I75" s="520"/>
      <c r="J75" s="521" t="s">
        <v>308</v>
      </c>
      <c r="K75" s="521"/>
      <c r="L75" s="521"/>
      <c r="M75" s="521"/>
      <c r="N75" s="521"/>
      <c r="O75" s="521"/>
      <c r="P75" s="521"/>
      <c r="Q75" s="521" t="s">
        <v>309</v>
      </c>
      <c r="R75" s="521"/>
      <c r="S75" s="521"/>
      <c r="T75" s="521"/>
      <c r="U75" s="521"/>
      <c r="V75" s="521"/>
      <c r="W75" s="521"/>
      <c r="X75" s="521"/>
      <c r="Y75" s="521"/>
      <c r="Z75" s="521"/>
      <c r="AA75" s="521"/>
      <c r="AB75" s="521"/>
      <c r="AC75" s="521" t="s">
        <v>310</v>
      </c>
      <c r="AD75" s="521"/>
      <c r="AE75" s="521"/>
      <c r="AF75" s="521"/>
      <c r="AG75" s="521"/>
      <c r="AH75" s="521" t="s">
        <v>311</v>
      </c>
      <c r="AI75" s="521"/>
      <c r="AJ75" s="521"/>
      <c r="AK75" s="521"/>
      <c r="AL75" s="521"/>
      <c r="AM75" s="521"/>
      <c r="AN75" s="521"/>
      <c r="AO75" s="521"/>
      <c r="AP75" s="521"/>
      <c r="AQ75" s="521"/>
      <c r="AR75" s="521"/>
      <c r="AS75" s="521"/>
    </row>
    <row r="76" spans="1:47" ht="18" customHeight="1">
      <c r="A76" s="91"/>
      <c r="B76" s="507" t="s">
        <v>312</v>
      </c>
      <c r="C76" s="507"/>
      <c r="D76" s="515" t="s">
        <v>294</v>
      </c>
      <c r="E76" s="515"/>
      <c r="F76" s="515"/>
      <c r="G76" s="515"/>
      <c r="H76" s="515"/>
      <c r="I76" s="515"/>
      <c r="J76" s="543">
        <f ca="1">H84</f>
        <v>0</v>
      </c>
      <c r="K76" s="492"/>
      <c r="L76" s="492"/>
      <c r="M76" s="492"/>
      <c r="N76" s="492"/>
      <c r="O76" s="492"/>
      <c r="P76" s="492"/>
      <c r="Q76" s="501">
        <f ca="1">Y87</f>
        <v>0</v>
      </c>
      <c r="R76" s="502"/>
      <c r="S76" s="502"/>
      <c r="T76" s="502"/>
      <c r="U76" s="502"/>
      <c r="V76" s="502"/>
      <c r="W76" s="503"/>
      <c r="X76" s="492" t="str">
        <f>H89</f>
        <v>t</v>
      </c>
      <c r="Y76" s="492"/>
      <c r="Z76" s="492"/>
      <c r="AA76" s="492"/>
      <c r="AB76" s="492"/>
      <c r="AC76" s="492">
        <v>1</v>
      </c>
      <c r="AD76" s="492"/>
      <c r="AE76" s="492"/>
      <c r="AF76" s="492"/>
      <c r="AG76" s="492"/>
      <c r="AH76" s="501">
        <f ca="1">Q76</f>
        <v>0</v>
      </c>
      <c r="AI76" s="502"/>
      <c r="AJ76" s="502"/>
      <c r="AK76" s="502"/>
      <c r="AL76" s="502"/>
      <c r="AM76" s="502"/>
      <c r="AN76" s="502"/>
      <c r="AO76" s="503"/>
      <c r="AP76" s="492">
        <v>2</v>
      </c>
      <c r="AQ76" s="492"/>
      <c r="AR76" s="492"/>
      <c r="AS76" s="492"/>
    </row>
    <row r="77" spans="1:47" ht="18" customHeight="1">
      <c r="A77" s="91"/>
      <c r="B77" s="507" t="s">
        <v>313</v>
      </c>
      <c r="C77" s="507"/>
      <c r="D77" s="515" t="s">
        <v>314</v>
      </c>
      <c r="E77" s="515"/>
      <c r="F77" s="515"/>
      <c r="G77" s="515"/>
      <c r="H77" s="515"/>
      <c r="I77" s="515"/>
      <c r="J77" s="492">
        <f>G96</f>
        <v>0</v>
      </c>
      <c r="K77" s="492"/>
      <c r="L77" s="492"/>
      <c r="M77" s="492"/>
      <c r="N77" s="492"/>
      <c r="O77" s="492"/>
      <c r="P77" s="492"/>
      <c r="Q77" s="501" t="e">
        <f ca="1">AB97</f>
        <v>#DIV/0!</v>
      </c>
      <c r="R77" s="502"/>
      <c r="S77" s="502"/>
      <c r="T77" s="502"/>
      <c r="U77" s="502"/>
      <c r="V77" s="502"/>
      <c r="W77" s="503"/>
      <c r="X77" s="492" t="str">
        <f>H99</f>
        <v>직사각형</v>
      </c>
      <c r="Y77" s="492"/>
      <c r="Z77" s="492"/>
      <c r="AA77" s="492"/>
      <c r="AB77" s="492"/>
      <c r="AC77" s="492">
        <v>1</v>
      </c>
      <c r="AD77" s="492"/>
      <c r="AE77" s="492"/>
      <c r="AF77" s="492"/>
      <c r="AG77" s="492"/>
      <c r="AH77" s="501" t="e">
        <f ca="1">Q77</f>
        <v>#DIV/0!</v>
      </c>
      <c r="AI77" s="502"/>
      <c r="AJ77" s="502"/>
      <c r="AK77" s="502"/>
      <c r="AL77" s="502"/>
      <c r="AM77" s="502"/>
      <c r="AN77" s="502"/>
      <c r="AO77" s="503"/>
      <c r="AP77" s="492" t="s">
        <v>315</v>
      </c>
      <c r="AQ77" s="492"/>
      <c r="AR77" s="492"/>
      <c r="AS77" s="492"/>
    </row>
    <row r="78" spans="1:47" ht="18" customHeight="1">
      <c r="A78" s="91"/>
      <c r="B78" s="507" t="s">
        <v>93</v>
      </c>
      <c r="C78" s="507"/>
      <c r="D78" s="511" t="s">
        <v>296</v>
      </c>
      <c r="E78" s="512"/>
      <c r="F78" s="512"/>
      <c r="G78" s="512"/>
      <c r="H78" s="512"/>
      <c r="I78" s="513"/>
      <c r="J78" s="492">
        <f>G106</f>
        <v>0</v>
      </c>
      <c r="K78" s="492"/>
      <c r="L78" s="492"/>
      <c r="M78" s="492"/>
      <c r="N78" s="492"/>
      <c r="O78" s="492"/>
      <c r="P78" s="492"/>
      <c r="Q78" s="501" t="e">
        <f ca="1">AH107</f>
        <v>#VALUE!</v>
      </c>
      <c r="R78" s="502"/>
      <c r="S78" s="502"/>
      <c r="T78" s="502"/>
      <c r="U78" s="502"/>
      <c r="V78" s="502"/>
      <c r="W78" s="503"/>
      <c r="X78" s="492" t="str">
        <f>H109</f>
        <v>직사각형</v>
      </c>
      <c r="Y78" s="492"/>
      <c r="Z78" s="492"/>
      <c r="AA78" s="492"/>
      <c r="AB78" s="492"/>
      <c r="AC78" s="492">
        <v>1</v>
      </c>
      <c r="AD78" s="492"/>
      <c r="AE78" s="492"/>
      <c r="AF78" s="492"/>
      <c r="AG78" s="492"/>
      <c r="AH78" s="501" t="e">
        <f ca="1">Q78</f>
        <v>#VALUE!</v>
      </c>
      <c r="AI78" s="502"/>
      <c r="AJ78" s="502"/>
      <c r="AK78" s="502"/>
      <c r="AL78" s="502"/>
      <c r="AM78" s="502"/>
      <c r="AN78" s="502"/>
      <c r="AO78" s="503"/>
      <c r="AP78" s="492" t="s">
        <v>92</v>
      </c>
      <c r="AQ78" s="492"/>
      <c r="AR78" s="492"/>
      <c r="AS78" s="492"/>
    </row>
    <row r="79" spans="1:47" ht="18" customHeight="1">
      <c r="A79" s="91"/>
      <c r="B79" s="507" t="s">
        <v>94</v>
      </c>
      <c r="C79" s="507"/>
      <c r="D79" s="511" t="s">
        <v>316</v>
      </c>
      <c r="E79" s="512"/>
      <c r="F79" s="512"/>
      <c r="G79" s="512"/>
      <c r="H79" s="512"/>
      <c r="I79" s="513"/>
      <c r="J79" s="492">
        <f>G116</f>
        <v>0</v>
      </c>
      <c r="K79" s="492"/>
      <c r="L79" s="492"/>
      <c r="M79" s="492"/>
      <c r="N79" s="492"/>
      <c r="O79" s="492"/>
      <c r="P79" s="492"/>
      <c r="Q79" s="508" t="e">
        <f>W119</f>
        <v>#DIV/0!</v>
      </c>
      <c r="R79" s="509"/>
      <c r="S79" s="509"/>
      <c r="T79" s="509"/>
      <c r="U79" s="509"/>
      <c r="V79" s="509"/>
      <c r="W79" s="510"/>
      <c r="X79" s="492" t="str">
        <f>H121</f>
        <v>정규분포</v>
      </c>
      <c r="Y79" s="492"/>
      <c r="Z79" s="492"/>
      <c r="AA79" s="492"/>
      <c r="AB79" s="492"/>
      <c r="AC79" s="492">
        <v>1</v>
      </c>
      <c r="AD79" s="492"/>
      <c r="AE79" s="492"/>
      <c r="AF79" s="492"/>
      <c r="AG79" s="492"/>
      <c r="AH79" s="508" t="e">
        <f>Q79</f>
        <v>#DIV/0!</v>
      </c>
      <c r="AI79" s="509"/>
      <c r="AJ79" s="509"/>
      <c r="AK79" s="509"/>
      <c r="AL79" s="509"/>
      <c r="AM79" s="509"/>
      <c r="AN79" s="509"/>
      <c r="AO79" s="510"/>
      <c r="AP79" s="492" t="s">
        <v>92</v>
      </c>
      <c r="AQ79" s="492"/>
      <c r="AR79" s="492"/>
      <c r="AS79" s="492"/>
    </row>
    <row r="80" spans="1:47" ht="18" customHeight="1">
      <c r="A80" s="91"/>
      <c r="B80" s="493" t="s">
        <v>123</v>
      </c>
      <c r="C80" s="494"/>
      <c r="D80" s="511" t="s">
        <v>317</v>
      </c>
      <c r="E80" s="512"/>
      <c r="F80" s="512"/>
      <c r="G80" s="512"/>
      <c r="H80" s="512"/>
      <c r="I80" s="513"/>
      <c r="J80" s="495">
        <f ca="1">J76</f>
        <v>0</v>
      </c>
      <c r="K80" s="496"/>
      <c r="L80" s="496"/>
      <c r="M80" s="496"/>
      <c r="N80" s="496"/>
      <c r="O80" s="496"/>
      <c r="P80" s="497"/>
      <c r="Q80" s="498" t="s">
        <v>124</v>
      </c>
      <c r="R80" s="499"/>
      <c r="S80" s="499"/>
      <c r="T80" s="499"/>
      <c r="U80" s="499"/>
      <c r="V80" s="499"/>
      <c r="W80" s="500"/>
      <c r="X80" s="498" t="s">
        <v>124</v>
      </c>
      <c r="Y80" s="499"/>
      <c r="Z80" s="499"/>
      <c r="AA80" s="499"/>
      <c r="AB80" s="500"/>
      <c r="AC80" s="498" t="s">
        <v>124</v>
      </c>
      <c r="AD80" s="499"/>
      <c r="AE80" s="499"/>
      <c r="AF80" s="499"/>
      <c r="AG80" s="500"/>
      <c r="AH80" s="501" t="e">
        <f ca="1">SQRT(SUMSQ(AH76,AH77,AH78,AH79))</f>
        <v>#DIV/0!</v>
      </c>
      <c r="AI80" s="502"/>
      <c r="AJ80" s="502"/>
      <c r="AK80" s="502"/>
      <c r="AL80" s="502"/>
      <c r="AM80" s="502"/>
      <c r="AN80" s="502"/>
      <c r="AO80" s="503"/>
      <c r="AP80" s="504" t="str">
        <f ca="1">AJ154</f>
        <v>∞</v>
      </c>
      <c r="AQ80" s="505"/>
      <c r="AR80" s="505"/>
      <c r="AS80" s="506"/>
    </row>
    <row r="81" spans="1:45" ht="18" customHeight="1">
      <c r="A81" s="91"/>
      <c r="B81" s="124"/>
      <c r="C81" s="128"/>
      <c r="D81" s="128"/>
      <c r="E81" s="128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</row>
    <row r="82" spans="1:45" ht="18" customHeight="1">
      <c r="A82" s="74" t="s">
        <v>95</v>
      </c>
      <c r="C82" s="128"/>
      <c r="D82" s="128"/>
      <c r="E82" s="128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</row>
    <row r="83" spans="1:45" ht="18" customHeight="1">
      <c r="A83" s="91"/>
      <c r="B83" s="259" t="s">
        <v>318</v>
      </c>
      <c r="C83" s="128"/>
      <c r="D83" s="128"/>
      <c r="E83" s="128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</row>
    <row r="84" spans="1:45" ht="18" customHeight="1">
      <c r="A84" s="91"/>
      <c r="B84" s="124" t="s">
        <v>319</v>
      </c>
      <c r="C84" s="128"/>
      <c r="D84" s="128"/>
      <c r="E84" s="128"/>
      <c r="F84" s="124"/>
      <c r="G84" s="124"/>
      <c r="H84" s="541">
        <f ca="1">IF(Z42=0,Z19,Z42)</f>
        <v>0</v>
      </c>
      <c r="I84" s="541"/>
      <c r="J84" s="541"/>
      <c r="K84" s="541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</row>
    <row r="85" spans="1:45" ht="18" customHeight="1">
      <c r="A85" s="91"/>
      <c r="B85" s="469" t="s">
        <v>320</v>
      </c>
      <c r="C85" s="469"/>
      <c r="D85" s="469"/>
      <c r="E85" s="469"/>
      <c r="F85" s="469"/>
      <c r="G85" s="469"/>
      <c r="H85" s="469"/>
      <c r="I85" s="469"/>
      <c r="J85" s="469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480" t="s">
        <v>129</v>
      </c>
      <c r="AC85" s="542">
        <v>1</v>
      </c>
      <c r="AD85" s="542"/>
      <c r="AE85" s="542"/>
      <c r="AF85" s="480" t="s">
        <v>321</v>
      </c>
      <c r="AG85" s="542" t="s">
        <v>322</v>
      </c>
      <c r="AH85" s="542"/>
      <c r="AI85" s="542"/>
      <c r="AJ85" s="542"/>
      <c r="AK85" s="542"/>
      <c r="AL85" s="480"/>
      <c r="AM85" s="124"/>
      <c r="AN85" s="124"/>
      <c r="AO85" s="124"/>
      <c r="AP85" s="124"/>
      <c r="AQ85" s="124"/>
      <c r="AR85" s="124"/>
      <c r="AS85" s="124"/>
    </row>
    <row r="86" spans="1:45" ht="18" customHeight="1">
      <c r="A86" s="91"/>
      <c r="B86" s="469"/>
      <c r="C86" s="469"/>
      <c r="D86" s="469"/>
      <c r="E86" s="469"/>
      <c r="F86" s="469"/>
      <c r="G86" s="469"/>
      <c r="H86" s="469"/>
      <c r="I86" s="469"/>
      <c r="J86" s="469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480"/>
      <c r="AC86" s="480"/>
      <c r="AD86" s="480"/>
      <c r="AE86" s="480"/>
      <c r="AF86" s="480"/>
      <c r="AG86" s="480" t="s">
        <v>323</v>
      </c>
      <c r="AH86" s="480"/>
      <c r="AI86" s="480"/>
      <c r="AJ86" s="480"/>
      <c r="AK86" s="480"/>
      <c r="AL86" s="480"/>
      <c r="AM86" s="124"/>
      <c r="AN86" s="124"/>
      <c r="AO86" s="124"/>
      <c r="AP86" s="124"/>
      <c r="AQ86" s="124"/>
      <c r="AR86" s="124"/>
      <c r="AS86" s="124"/>
    </row>
    <row r="87" spans="1:45" ht="18" customHeight="1">
      <c r="A87" s="91"/>
      <c r="B87" s="124"/>
      <c r="C87" s="128"/>
      <c r="D87" s="128"/>
      <c r="E87" s="128"/>
      <c r="F87" s="124"/>
      <c r="G87" s="124"/>
      <c r="H87" s="124"/>
      <c r="I87" s="124"/>
      <c r="J87" s="124"/>
      <c r="K87" s="124"/>
      <c r="L87" s="124"/>
      <c r="M87" s="124"/>
      <c r="N87" s="480" t="s">
        <v>324</v>
      </c>
      <c r="O87" s="542">
        <v>1</v>
      </c>
      <c r="P87" s="542"/>
      <c r="Q87" s="542"/>
      <c r="R87" s="480" t="s">
        <v>321</v>
      </c>
      <c r="S87" s="544">
        <f ca="1">IF(AF42="",AF19,AF42)</f>
        <v>0</v>
      </c>
      <c r="T87" s="544"/>
      <c r="U87" s="544"/>
      <c r="V87" s="544"/>
      <c r="W87" s="544"/>
      <c r="X87" s="545" t="s">
        <v>129</v>
      </c>
      <c r="Y87" s="482">
        <f ca="1">IF(S87=0,0,O87/SQRT(3)*S87/S88)</f>
        <v>0</v>
      </c>
      <c r="Z87" s="482"/>
      <c r="AA87" s="482"/>
      <c r="AB87" s="482"/>
      <c r="AC87" s="79"/>
      <c r="AD87" s="174"/>
      <c r="AE87" s="174"/>
      <c r="AF87" s="175"/>
      <c r="AG87" s="176"/>
      <c r="AH87" s="177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</row>
    <row r="88" spans="1:45" ht="18" customHeight="1">
      <c r="A88" s="91"/>
      <c r="B88" s="124"/>
      <c r="C88" s="128"/>
      <c r="D88" s="128"/>
      <c r="E88" s="128"/>
      <c r="F88" s="124"/>
      <c r="G88" s="124"/>
      <c r="H88" s="124"/>
      <c r="I88" s="124"/>
      <c r="J88" s="124"/>
      <c r="K88" s="124"/>
      <c r="L88" s="124"/>
      <c r="M88" s="124"/>
      <c r="N88" s="480"/>
      <c r="O88" s="480"/>
      <c r="P88" s="480"/>
      <c r="Q88" s="480"/>
      <c r="R88" s="480"/>
      <c r="S88" s="541">
        <f ca="1">H84</f>
        <v>0</v>
      </c>
      <c r="T88" s="541"/>
      <c r="U88" s="541"/>
      <c r="V88" s="541"/>
      <c r="W88" s="541"/>
      <c r="X88" s="545"/>
      <c r="Y88" s="482"/>
      <c r="Z88" s="482"/>
      <c r="AA88" s="482"/>
      <c r="AB88" s="482"/>
      <c r="AC88" s="79"/>
      <c r="AD88" s="174"/>
      <c r="AE88" s="174"/>
      <c r="AF88" s="175"/>
      <c r="AG88" s="177"/>
      <c r="AH88" s="177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</row>
    <row r="89" spans="1:45" ht="18" customHeight="1">
      <c r="A89" s="91"/>
      <c r="B89" s="124" t="s">
        <v>325</v>
      </c>
      <c r="C89" s="128"/>
      <c r="D89" s="128"/>
      <c r="E89" s="128"/>
      <c r="F89" s="124"/>
      <c r="G89" s="124"/>
      <c r="H89" s="124" t="s">
        <v>96</v>
      </c>
      <c r="I89" s="124"/>
      <c r="J89" s="124"/>
      <c r="K89" s="124"/>
      <c r="L89" s="124"/>
      <c r="M89" s="124"/>
      <c r="N89" s="245"/>
      <c r="O89" s="245"/>
      <c r="P89" s="245"/>
      <c r="Q89" s="245"/>
      <c r="R89" s="245"/>
      <c r="S89" s="77"/>
      <c r="T89" s="77"/>
      <c r="U89" s="77"/>
      <c r="V89" s="77"/>
      <c r="W89" s="77"/>
      <c r="X89" s="248"/>
      <c r="Y89" s="78"/>
      <c r="Z89" s="78"/>
      <c r="AA89" s="78"/>
      <c r="AB89" s="78"/>
      <c r="AC89" s="78"/>
      <c r="AD89" s="137"/>
      <c r="AE89" s="137"/>
      <c r="AF89" s="127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</row>
    <row r="90" spans="1:45" ht="18" customHeight="1">
      <c r="A90" s="91"/>
      <c r="B90" s="469" t="s">
        <v>97</v>
      </c>
      <c r="C90" s="469"/>
      <c r="D90" s="469"/>
      <c r="E90" s="469"/>
      <c r="F90" s="469"/>
      <c r="G90" s="469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</row>
    <row r="91" spans="1:45" ht="18" customHeight="1">
      <c r="A91" s="91"/>
      <c r="B91" s="469"/>
      <c r="C91" s="469"/>
      <c r="D91" s="469"/>
      <c r="E91" s="469"/>
      <c r="F91" s="469"/>
      <c r="G91" s="469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</row>
    <row r="92" spans="1:45" ht="18" customHeight="1">
      <c r="A92" s="91"/>
      <c r="B92" s="124" t="s">
        <v>125</v>
      </c>
      <c r="C92" s="128"/>
      <c r="D92" s="128"/>
      <c r="E92" s="128"/>
      <c r="F92" s="124"/>
      <c r="G92" s="124"/>
      <c r="H92" s="124"/>
      <c r="I92" s="124"/>
      <c r="J92" s="124">
        <v>1</v>
      </c>
      <c r="K92" s="124" t="s">
        <v>321</v>
      </c>
      <c r="L92" s="482">
        <f ca="1">Y87</f>
        <v>0</v>
      </c>
      <c r="M92" s="482"/>
      <c r="N92" s="482"/>
      <c r="O92" s="482"/>
      <c r="P92" s="124" t="s">
        <v>129</v>
      </c>
      <c r="Q92" s="482">
        <f ca="1">J92*L92</f>
        <v>0</v>
      </c>
      <c r="R92" s="482"/>
      <c r="S92" s="482"/>
      <c r="T92" s="482"/>
      <c r="U92" s="79"/>
      <c r="V92" s="92"/>
      <c r="W92" s="92"/>
      <c r="X92" s="138"/>
      <c r="Y92" s="93"/>
      <c r="Z92" s="127"/>
      <c r="AA92" s="127"/>
      <c r="AB92" s="124"/>
      <c r="AC92" s="127"/>
      <c r="AD92" s="127"/>
      <c r="AE92" s="127"/>
      <c r="AF92" s="127"/>
      <c r="AG92" s="127"/>
      <c r="AH92" s="127"/>
      <c r="AI92" s="127"/>
      <c r="AJ92" s="127"/>
      <c r="AK92" s="124"/>
      <c r="AL92" s="124"/>
      <c r="AM92" s="124"/>
      <c r="AN92" s="124"/>
      <c r="AO92" s="124"/>
      <c r="AP92" s="124"/>
      <c r="AQ92" s="124"/>
      <c r="AR92" s="124"/>
      <c r="AS92" s="124"/>
    </row>
    <row r="93" spans="1:45" ht="18" customHeight="1">
      <c r="A93" s="91"/>
      <c r="B93" s="124" t="s">
        <v>326</v>
      </c>
      <c r="C93" s="128"/>
      <c r="D93" s="128"/>
      <c r="E93" s="128"/>
      <c r="F93" s="124"/>
      <c r="G93" s="124" t="s">
        <v>327</v>
      </c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80"/>
      <c r="Y93" s="127"/>
      <c r="Z93" s="127"/>
      <c r="AA93" s="127"/>
      <c r="AB93" s="124"/>
      <c r="AC93" s="124"/>
      <c r="AD93" s="124"/>
      <c r="AE93" s="124"/>
      <c r="AF93" s="127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</row>
    <row r="94" spans="1:45" ht="18" customHeight="1">
      <c r="A94" s="91"/>
      <c r="B94" s="124"/>
      <c r="C94" s="128"/>
      <c r="D94" s="128"/>
      <c r="E94" s="128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</row>
    <row r="95" spans="1:45" ht="18" customHeight="1">
      <c r="A95" s="91"/>
      <c r="B95" s="259" t="s">
        <v>328</v>
      </c>
      <c r="C95" s="128"/>
      <c r="D95" s="128"/>
      <c r="E95" s="128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</row>
    <row r="96" spans="1:45" ht="18" customHeight="1">
      <c r="A96" s="91"/>
      <c r="B96" s="124" t="s">
        <v>98</v>
      </c>
      <c r="C96" s="128"/>
      <c r="D96" s="128"/>
      <c r="E96" s="128"/>
      <c r="F96" s="124"/>
      <c r="G96" s="480">
        <v>0</v>
      </c>
      <c r="H96" s="480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</row>
    <row r="97" spans="1:45" ht="18" customHeight="1">
      <c r="A97" s="91"/>
      <c r="B97" s="469" t="s">
        <v>126</v>
      </c>
      <c r="C97" s="469"/>
      <c r="D97" s="469"/>
      <c r="E97" s="469"/>
      <c r="F97" s="469"/>
      <c r="G97" s="469"/>
      <c r="H97" s="469"/>
      <c r="I97" s="469"/>
      <c r="J97" s="469"/>
      <c r="K97" s="124"/>
      <c r="L97" s="124"/>
      <c r="M97" s="124"/>
      <c r="N97" s="124"/>
      <c r="O97" s="124"/>
      <c r="P97" s="124"/>
      <c r="Q97" s="127"/>
      <c r="R97" s="480" t="s">
        <v>129</v>
      </c>
      <c r="S97" s="542">
        <v>1</v>
      </c>
      <c r="T97" s="542"/>
      <c r="U97" s="542"/>
      <c r="V97" s="546" t="s">
        <v>321</v>
      </c>
      <c r="W97" s="547">
        <f ca="1">AF5</f>
        <v>0</v>
      </c>
      <c r="X97" s="548"/>
      <c r="Y97" s="548"/>
      <c r="Z97" s="549"/>
      <c r="AA97" s="550" t="s">
        <v>129</v>
      </c>
      <c r="AB97" s="482" t="e">
        <f ca="1">S97/SQRT(12)*ABS(W97/W98)</f>
        <v>#DIV/0!</v>
      </c>
      <c r="AC97" s="482"/>
      <c r="AD97" s="482"/>
      <c r="AE97" s="482"/>
      <c r="AF97" s="79"/>
      <c r="AG97" s="174"/>
      <c r="AH97" s="174"/>
      <c r="AI97" s="175"/>
      <c r="AJ97" s="176"/>
      <c r="AK97" s="177"/>
      <c r="AL97" s="124"/>
      <c r="AM97" s="124"/>
      <c r="AN97" s="124"/>
      <c r="AO97" s="124"/>
      <c r="AP97" s="124"/>
      <c r="AQ97" s="124"/>
      <c r="AR97" s="124"/>
      <c r="AS97" s="124"/>
    </row>
    <row r="98" spans="1:45" ht="18" customHeight="1">
      <c r="A98" s="91"/>
      <c r="B98" s="469"/>
      <c r="C98" s="469"/>
      <c r="D98" s="469"/>
      <c r="E98" s="469"/>
      <c r="F98" s="469"/>
      <c r="G98" s="469"/>
      <c r="H98" s="469"/>
      <c r="I98" s="469"/>
      <c r="J98" s="469"/>
      <c r="K98" s="124"/>
      <c r="L98" s="124"/>
      <c r="M98" s="124"/>
      <c r="N98" s="124"/>
      <c r="O98" s="124"/>
      <c r="P98" s="124"/>
      <c r="Q98" s="127"/>
      <c r="R98" s="480"/>
      <c r="S98" s="551"/>
      <c r="T98" s="551"/>
      <c r="U98" s="551"/>
      <c r="V98" s="546"/>
      <c r="W98" s="552">
        <f ca="1">H84</f>
        <v>0</v>
      </c>
      <c r="X98" s="541"/>
      <c r="Y98" s="541"/>
      <c r="Z98" s="553"/>
      <c r="AA98" s="550"/>
      <c r="AB98" s="482"/>
      <c r="AC98" s="482"/>
      <c r="AD98" s="482"/>
      <c r="AE98" s="482"/>
      <c r="AF98" s="79"/>
      <c r="AG98" s="174"/>
      <c r="AH98" s="174"/>
      <c r="AI98" s="175"/>
      <c r="AJ98" s="177"/>
      <c r="AK98" s="177"/>
      <c r="AL98" s="124"/>
      <c r="AM98" s="124"/>
      <c r="AN98" s="124"/>
      <c r="AO98" s="124"/>
      <c r="AP98" s="124"/>
      <c r="AQ98" s="124"/>
      <c r="AR98" s="124"/>
      <c r="AS98" s="124"/>
    </row>
    <row r="99" spans="1:45" ht="18" customHeight="1">
      <c r="A99" s="91"/>
      <c r="B99" s="124" t="s">
        <v>99</v>
      </c>
      <c r="C99" s="128"/>
      <c r="D99" s="128"/>
      <c r="E99" s="128"/>
      <c r="F99" s="124"/>
      <c r="G99" s="124"/>
      <c r="H99" s="124" t="s">
        <v>329</v>
      </c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</row>
    <row r="100" spans="1:45" ht="18" customHeight="1">
      <c r="A100" s="91"/>
      <c r="B100" s="469" t="s">
        <v>330</v>
      </c>
      <c r="C100" s="469"/>
      <c r="D100" s="469"/>
      <c r="E100" s="469"/>
      <c r="F100" s="469"/>
      <c r="G100" s="469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</row>
    <row r="101" spans="1:45" ht="18" customHeight="1">
      <c r="A101" s="91"/>
      <c r="B101" s="469"/>
      <c r="C101" s="469"/>
      <c r="D101" s="469"/>
      <c r="E101" s="469"/>
      <c r="F101" s="469"/>
      <c r="G101" s="469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</row>
    <row r="102" spans="1:45" ht="18" customHeight="1">
      <c r="A102" s="91"/>
      <c r="B102" s="124" t="s">
        <v>100</v>
      </c>
      <c r="C102" s="128"/>
      <c r="D102" s="128"/>
      <c r="E102" s="128"/>
      <c r="F102" s="124"/>
      <c r="G102" s="124"/>
      <c r="H102" s="124"/>
      <c r="I102" s="124"/>
      <c r="J102" s="124">
        <v>1</v>
      </c>
      <c r="K102" s="124" t="s">
        <v>321</v>
      </c>
      <c r="L102" s="482" t="e">
        <f ca="1">AB97</f>
        <v>#DIV/0!</v>
      </c>
      <c r="M102" s="482"/>
      <c r="N102" s="482"/>
      <c r="O102" s="482"/>
      <c r="P102" s="124" t="s">
        <v>129</v>
      </c>
      <c r="Q102" s="482" t="e">
        <f ca="1">J102*L102</f>
        <v>#DIV/0!</v>
      </c>
      <c r="R102" s="482"/>
      <c r="S102" s="482"/>
      <c r="T102" s="482"/>
      <c r="U102" s="79"/>
      <c r="V102" s="92"/>
      <c r="W102" s="92"/>
      <c r="X102" s="138"/>
      <c r="Y102" s="93"/>
      <c r="Z102" s="127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</row>
    <row r="103" spans="1:45" ht="18" customHeight="1">
      <c r="A103" s="91"/>
      <c r="B103" s="124" t="s">
        <v>331</v>
      </c>
      <c r="C103" s="128"/>
      <c r="D103" s="128"/>
      <c r="E103" s="128"/>
      <c r="F103" s="124"/>
      <c r="G103" s="124" t="s">
        <v>332</v>
      </c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</row>
    <row r="104" spans="1:45" ht="18" customHeight="1">
      <c r="A104" s="91"/>
      <c r="B104" s="124"/>
      <c r="C104" s="128"/>
      <c r="D104" s="128"/>
      <c r="E104" s="128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</row>
    <row r="105" spans="1:45" ht="18" customHeight="1">
      <c r="A105" s="91"/>
      <c r="B105" s="259" t="s">
        <v>333</v>
      </c>
      <c r="C105" s="128"/>
      <c r="D105" s="128"/>
      <c r="E105" s="128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</row>
    <row r="106" spans="1:45" ht="18" customHeight="1">
      <c r="A106" s="91"/>
      <c r="B106" s="124" t="s">
        <v>127</v>
      </c>
      <c r="C106" s="128"/>
      <c r="D106" s="128"/>
      <c r="E106" s="128"/>
      <c r="F106" s="124"/>
      <c r="G106" s="480">
        <v>0</v>
      </c>
      <c r="H106" s="480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</row>
    <row r="107" spans="1:45" ht="18" customHeight="1">
      <c r="A107" s="91"/>
      <c r="B107" s="469" t="s">
        <v>128</v>
      </c>
      <c r="C107" s="469"/>
      <c r="D107" s="469"/>
      <c r="E107" s="469"/>
      <c r="F107" s="469"/>
      <c r="G107" s="469"/>
      <c r="H107" s="469"/>
      <c r="I107" s="469"/>
      <c r="J107" s="124"/>
      <c r="K107" s="124"/>
      <c r="L107" s="124"/>
      <c r="M107" s="124"/>
      <c r="N107" s="124"/>
      <c r="O107" s="124"/>
      <c r="P107" s="124"/>
      <c r="Q107" s="127"/>
      <c r="R107" s="127"/>
      <c r="S107" s="127"/>
      <c r="T107" s="127"/>
      <c r="U107" s="127"/>
      <c r="V107" s="127"/>
      <c r="W107" s="554" t="s">
        <v>129</v>
      </c>
      <c r="X107" s="542">
        <v>1</v>
      </c>
      <c r="Y107" s="542"/>
      <c r="Z107" s="542"/>
      <c r="AA107" s="546" t="s">
        <v>321</v>
      </c>
      <c r="AB107" s="179"/>
      <c r="AC107" s="555" t="e">
        <f ca="1">Calcu!S9</f>
        <v>#VALUE!</v>
      </c>
      <c r="AD107" s="556"/>
      <c r="AE107" s="556"/>
      <c r="AF107" s="180"/>
      <c r="AG107" s="550" t="s">
        <v>129</v>
      </c>
      <c r="AH107" s="481" t="e">
        <f ca="1">X107/SQRT(12)*ABS(AC107/AC108)</f>
        <v>#VALUE!</v>
      </c>
      <c r="AI107" s="481"/>
      <c r="AJ107" s="481"/>
      <c r="AK107" s="481"/>
      <c r="AL107" s="481"/>
      <c r="AM107" s="124"/>
      <c r="AN107" s="124"/>
      <c r="AO107" s="124"/>
      <c r="AP107" s="124"/>
      <c r="AQ107" s="124"/>
      <c r="AR107" s="124"/>
      <c r="AS107" s="124"/>
    </row>
    <row r="108" spans="1:45" ht="18" customHeight="1">
      <c r="A108" s="91"/>
      <c r="B108" s="469"/>
      <c r="C108" s="469"/>
      <c r="D108" s="469"/>
      <c r="E108" s="469"/>
      <c r="F108" s="469"/>
      <c r="G108" s="469"/>
      <c r="H108" s="469"/>
      <c r="I108" s="469"/>
      <c r="J108" s="124"/>
      <c r="K108" s="124"/>
      <c r="L108" s="124"/>
      <c r="M108" s="124"/>
      <c r="N108" s="124"/>
      <c r="O108" s="124"/>
      <c r="P108" s="124"/>
      <c r="Q108" s="127"/>
      <c r="R108" s="127"/>
      <c r="S108" s="127"/>
      <c r="T108" s="127"/>
      <c r="U108" s="127"/>
      <c r="V108" s="127"/>
      <c r="W108" s="554"/>
      <c r="X108" s="551"/>
      <c r="Y108" s="551"/>
      <c r="Z108" s="551"/>
      <c r="AA108" s="546"/>
      <c r="AB108" s="181"/>
      <c r="AC108" s="557">
        <f ca="1">Calcu!S10</f>
        <v>0</v>
      </c>
      <c r="AD108" s="551"/>
      <c r="AE108" s="551"/>
      <c r="AF108" s="247"/>
      <c r="AG108" s="550"/>
      <c r="AH108" s="481"/>
      <c r="AI108" s="481"/>
      <c r="AJ108" s="481"/>
      <c r="AK108" s="481"/>
      <c r="AL108" s="481"/>
      <c r="AM108" s="124"/>
      <c r="AN108" s="124"/>
      <c r="AO108" s="124"/>
      <c r="AP108" s="124"/>
      <c r="AQ108" s="124"/>
      <c r="AR108" s="124"/>
      <c r="AS108" s="124"/>
    </row>
    <row r="109" spans="1:45" ht="18" customHeight="1">
      <c r="A109" s="91"/>
      <c r="B109" s="124" t="s">
        <v>334</v>
      </c>
      <c r="C109" s="128"/>
      <c r="D109" s="128"/>
      <c r="E109" s="128"/>
      <c r="F109" s="124"/>
      <c r="G109" s="124"/>
      <c r="H109" s="124" t="s">
        <v>329</v>
      </c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</row>
    <row r="110" spans="1:45" ht="18" customHeight="1">
      <c r="A110" s="91"/>
      <c r="B110" s="469" t="s">
        <v>335</v>
      </c>
      <c r="C110" s="469"/>
      <c r="D110" s="469"/>
      <c r="E110" s="469"/>
      <c r="F110" s="469"/>
      <c r="G110" s="469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</row>
    <row r="111" spans="1:45" ht="18" customHeight="1">
      <c r="A111" s="91"/>
      <c r="B111" s="469"/>
      <c r="C111" s="469"/>
      <c r="D111" s="469"/>
      <c r="E111" s="469"/>
      <c r="F111" s="469"/>
      <c r="G111" s="469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</row>
    <row r="112" spans="1:45" ht="18" customHeight="1">
      <c r="A112" s="91"/>
      <c r="B112" s="124" t="s">
        <v>336</v>
      </c>
      <c r="C112" s="128"/>
      <c r="D112" s="128"/>
      <c r="E112" s="128"/>
      <c r="F112" s="124"/>
      <c r="G112" s="124"/>
      <c r="H112" s="124"/>
      <c r="I112" s="124"/>
      <c r="J112" s="124">
        <v>1</v>
      </c>
      <c r="K112" s="124" t="s">
        <v>321</v>
      </c>
      <c r="L112" s="482" t="e">
        <f ca="1">AH107</f>
        <v>#VALUE!</v>
      </c>
      <c r="M112" s="482"/>
      <c r="N112" s="482"/>
      <c r="O112" s="482"/>
      <c r="P112" s="124" t="s">
        <v>324</v>
      </c>
      <c r="Q112" s="482" t="e">
        <f ca="1">J112*L112</f>
        <v>#VALUE!</v>
      </c>
      <c r="R112" s="482"/>
      <c r="S112" s="482"/>
      <c r="T112" s="482"/>
      <c r="U112" s="79"/>
      <c r="V112" s="92"/>
      <c r="W112" s="127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</row>
    <row r="113" spans="1:45" ht="18" customHeight="1">
      <c r="A113" s="91"/>
      <c r="B113" s="124" t="s">
        <v>337</v>
      </c>
      <c r="C113" s="128"/>
      <c r="D113" s="128"/>
      <c r="E113" s="128"/>
      <c r="F113" s="124"/>
      <c r="G113" s="124" t="s">
        <v>338</v>
      </c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</row>
    <row r="114" spans="1:45" ht="18" customHeight="1">
      <c r="A114" s="91"/>
      <c r="B114" s="124"/>
      <c r="C114" s="128"/>
      <c r="D114" s="128"/>
      <c r="E114" s="128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</row>
    <row r="115" spans="1:45" ht="18" customHeight="1">
      <c r="A115" s="91"/>
      <c r="B115" s="259" t="s">
        <v>339</v>
      </c>
      <c r="C115" s="128"/>
      <c r="D115" s="128"/>
      <c r="E115" s="128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</row>
    <row r="116" spans="1:45" ht="18" customHeight="1">
      <c r="A116" s="91"/>
      <c r="B116" s="124" t="s">
        <v>340</v>
      </c>
      <c r="C116" s="128"/>
      <c r="D116" s="128"/>
      <c r="E116" s="128"/>
      <c r="F116" s="124"/>
      <c r="G116" s="480">
        <v>0</v>
      </c>
      <c r="H116" s="480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</row>
    <row r="117" spans="1:45" ht="18" customHeight="1">
      <c r="A117" s="91"/>
      <c r="B117" s="127" t="s">
        <v>341</v>
      </c>
      <c r="C117" s="127"/>
      <c r="D117" s="127"/>
      <c r="E117" s="127"/>
      <c r="F117" s="127"/>
      <c r="G117" s="127"/>
      <c r="H117" s="127"/>
      <c r="I117" s="127"/>
      <c r="J117" s="124"/>
      <c r="K117" s="124" t="s">
        <v>342</v>
      </c>
      <c r="L117" s="124"/>
      <c r="M117" s="124"/>
      <c r="N117" s="124"/>
      <c r="O117" s="124"/>
      <c r="P117" s="124"/>
      <c r="Q117" s="127"/>
      <c r="R117" s="127"/>
      <c r="S117" s="127"/>
      <c r="T117" s="127"/>
      <c r="U117" s="127"/>
      <c r="V117" s="124"/>
      <c r="W117" s="124"/>
      <c r="X117" s="124"/>
      <c r="Y117" s="124"/>
      <c r="Z117" s="124"/>
      <c r="AA117" s="178"/>
      <c r="AB117" s="81"/>
      <c r="AC117" s="81"/>
      <c r="AD117" s="81"/>
      <c r="AE117" s="81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</row>
    <row r="118" spans="1:45" ht="18" customHeight="1">
      <c r="A118" s="91"/>
      <c r="B118" s="127"/>
      <c r="C118" s="260" t="s">
        <v>343</v>
      </c>
      <c r="D118" s="127"/>
      <c r="E118" s="127"/>
      <c r="F118" s="127"/>
      <c r="G118" s="127"/>
      <c r="H118" s="127"/>
      <c r="I118" s="127"/>
      <c r="J118" s="124"/>
      <c r="L118" s="124"/>
      <c r="M118" s="124"/>
      <c r="N118" s="124"/>
      <c r="O118" s="124"/>
      <c r="P118" s="124"/>
      <c r="Q118" s="127"/>
      <c r="R118" s="127"/>
      <c r="S118" s="127"/>
      <c r="T118" s="127"/>
      <c r="U118" s="127"/>
      <c r="V118" s="124"/>
      <c r="W118" s="124"/>
      <c r="X118" s="124"/>
      <c r="Y118" s="124"/>
      <c r="Z118" s="124"/>
      <c r="AA118" s="178"/>
      <c r="AB118" s="81"/>
      <c r="AC118" s="81"/>
      <c r="AD118" s="81"/>
      <c r="AE118" s="81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</row>
    <row r="119" spans="1:45" ht="18" customHeight="1">
      <c r="A119" s="91"/>
      <c r="B119" s="127"/>
      <c r="C119" s="127"/>
      <c r="D119" s="127"/>
      <c r="E119" s="127"/>
      <c r="F119" s="127"/>
      <c r="G119" s="127"/>
      <c r="H119" s="127"/>
      <c r="I119" s="127"/>
      <c r="J119" s="124"/>
      <c r="K119" s="124"/>
      <c r="L119" s="124"/>
      <c r="M119" s="124"/>
      <c r="N119" s="480" t="s">
        <v>324</v>
      </c>
      <c r="O119" s="558" t="e">
        <f>IF(K131="실하중 힘 교정기",SQRT(SUMSQ(S130,L146)),SQRT(SUMSQ(S130,T136,L142,L146)))</f>
        <v>#DIV/0!</v>
      </c>
      <c r="P119" s="558"/>
      <c r="Q119" s="558"/>
      <c r="R119" s="558"/>
      <c r="S119" s="558"/>
      <c r="T119" s="558"/>
      <c r="U119" s="558"/>
      <c r="V119" s="480" t="s">
        <v>324</v>
      </c>
      <c r="W119" s="559" t="e">
        <f>O119/O120</f>
        <v>#DIV/0!</v>
      </c>
      <c r="X119" s="559"/>
      <c r="Y119" s="559"/>
      <c r="Z119" s="559"/>
      <c r="AA119" s="559"/>
      <c r="AB119" s="559"/>
      <c r="AC119" s="559"/>
      <c r="AD119" s="559"/>
      <c r="AE119" s="175"/>
      <c r="AF119" s="176"/>
      <c r="AG119" s="177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</row>
    <row r="120" spans="1:45" ht="18" customHeight="1">
      <c r="A120" s="91"/>
      <c r="B120" s="124"/>
      <c r="C120" s="128"/>
      <c r="D120" s="128"/>
      <c r="E120" s="128"/>
      <c r="F120" s="124"/>
      <c r="G120" s="124"/>
      <c r="H120" s="124"/>
      <c r="I120" s="124"/>
      <c r="J120" s="124"/>
      <c r="K120" s="124"/>
      <c r="L120" s="124"/>
      <c r="M120" s="124"/>
      <c r="N120" s="480"/>
      <c r="O120" s="551">
        <v>2</v>
      </c>
      <c r="P120" s="551"/>
      <c r="Q120" s="551"/>
      <c r="R120" s="551"/>
      <c r="S120" s="551"/>
      <c r="T120" s="551"/>
      <c r="U120" s="551"/>
      <c r="V120" s="480"/>
      <c r="W120" s="559"/>
      <c r="X120" s="559"/>
      <c r="Y120" s="559"/>
      <c r="Z120" s="559"/>
      <c r="AA120" s="559"/>
      <c r="AB120" s="559"/>
      <c r="AC120" s="559"/>
      <c r="AD120" s="559"/>
      <c r="AE120" s="175"/>
      <c r="AF120" s="177"/>
      <c r="AG120" s="177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</row>
    <row r="121" spans="1:45" ht="18" customHeight="1">
      <c r="A121" s="91"/>
      <c r="B121" s="124" t="s">
        <v>344</v>
      </c>
      <c r="C121" s="128"/>
      <c r="D121" s="128"/>
      <c r="E121" s="128"/>
      <c r="F121" s="124"/>
      <c r="G121" s="124"/>
      <c r="H121" s="124" t="s">
        <v>345</v>
      </c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</row>
    <row r="122" spans="1:45" ht="18" customHeight="1">
      <c r="A122" s="91"/>
      <c r="B122" s="469" t="s">
        <v>346</v>
      </c>
      <c r="C122" s="469"/>
      <c r="D122" s="469"/>
      <c r="E122" s="469"/>
      <c r="F122" s="469"/>
      <c r="G122" s="469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</row>
    <row r="123" spans="1:45" ht="18" customHeight="1">
      <c r="A123" s="91"/>
      <c r="B123" s="469"/>
      <c r="C123" s="469"/>
      <c r="D123" s="469"/>
      <c r="E123" s="469"/>
      <c r="F123" s="469"/>
      <c r="G123" s="469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</row>
    <row r="124" spans="1:45" ht="18" customHeight="1">
      <c r="A124" s="91"/>
      <c r="B124" s="124" t="s">
        <v>347</v>
      </c>
      <c r="C124" s="128"/>
      <c r="D124" s="128"/>
      <c r="E124" s="128"/>
      <c r="F124" s="124"/>
      <c r="G124" s="124"/>
      <c r="H124" s="124"/>
      <c r="I124" s="124"/>
      <c r="J124" s="124">
        <v>1</v>
      </c>
      <c r="K124" s="124" t="s">
        <v>348</v>
      </c>
      <c r="L124" s="479" t="e">
        <f>W119</f>
        <v>#DIV/0!</v>
      </c>
      <c r="M124" s="479"/>
      <c r="N124" s="479"/>
      <c r="O124" s="479"/>
      <c r="P124" s="479"/>
      <c r="Q124" s="124" t="s">
        <v>349</v>
      </c>
      <c r="R124" s="479" t="e">
        <f>J124*L124</f>
        <v>#DIV/0!</v>
      </c>
      <c r="S124" s="479"/>
      <c r="T124" s="479"/>
      <c r="U124" s="479"/>
      <c r="V124" s="479"/>
      <c r="W124" s="79"/>
      <c r="X124" s="92"/>
      <c r="Y124" s="92"/>
      <c r="Z124" s="138"/>
      <c r="AA124" s="93"/>
      <c r="AB124" s="127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</row>
    <row r="125" spans="1:45" ht="18" customHeight="1">
      <c r="A125" s="91"/>
      <c r="B125" s="124" t="s">
        <v>350</v>
      </c>
      <c r="C125" s="128"/>
      <c r="D125" s="128"/>
      <c r="E125" s="128"/>
      <c r="F125" s="124"/>
      <c r="G125" s="124" t="s">
        <v>351</v>
      </c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</row>
    <row r="126" spans="1:45" ht="18" customHeight="1">
      <c r="A126" s="91"/>
      <c r="B126" s="127"/>
      <c r="C126" s="124"/>
      <c r="D126" s="127"/>
      <c r="E126" s="127"/>
      <c r="F126" s="127"/>
      <c r="G126" s="127"/>
      <c r="H126" s="127"/>
      <c r="I126" s="127"/>
      <c r="J126" s="124"/>
      <c r="L126" s="124"/>
      <c r="M126" s="124"/>
      <c r="N126" s="124"/>
      <c r="O126" s="124"/>
      <c r="P126" s="124"/>
      <c r="Q126" s="127"/>
      <c r="R126" s="127"/>
      <c r="S126" s="127"/>
      <c r="T126" s="127"/>
      <c r="U126" s="127"/>
      <c r="V126" s="124"/>
      <c r="W126" s="124"/>
      <c r="X126" s="124"/>
      <c r="Y126" s="124"/>
      <c r="Z126" s="124"/>
      <c r="AA126" s="178"/>
      <c r="AB126" s="81"/>
      <c r="AC126" s="81"/>
      <c r="AD126" s="81"/>
      <c r="AE126" s="81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</row>
    <row r="127" spans="1:45" ht="18" customHeight="1">
      <c r="A127" s="91"/>
      <c r="B127" s="127"/>
      <c r="C127" s="124" t="s">
        <v>352</v>
      </c>
      <c r="D127" s="127"/>
      <c r="E127" s="127"/>
      <c r="F127" s="127"/>
      <c r="G127" s="127"/>
      <c r="H127" s="127"/>
      <c r="I127" s="127"/>
      <c r="J127" s="124"/>
      <c r="L127" s="124"/>
      <c r="M127" s="124"/>
      <c r="N127" s="124"/>
      <c r="O127" s="124"/>
      <c r="P127" s="124"/>
      <c r="Q127" s="127"/>
      <c r="R127" s="127"/>
      <c r="S127" s="127"/>
      <c r="T127" s="127"/>
      <c r="U127" s="127"/>
      <c r="V127" s="124"/>
      <c r="W127" s="124"/>
      <c r="X127" s="124"/>
      <c r="Y127" s="124"/>
      <c r="Z127" s="124"/>
      <c r="AA127" s="178"/>
      <c r="AB127" s="81"/>
      <c r="AC127" s="81"/>
      <c r="AD127" s="81"/>
      <c r="AE127" s="81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</row>
    <row r="128" spans="1:45" ht="18" customHeight="1">
      <c r="A128" s="91"/>
      <c r="B128" s="127"/>
      <c r="C128" s="124" t="s">
        <v>353</v>
      </c>
      <c r="D128" s="127"/>
      <c r="E128" s="127"/>
      <c r="F128" s="127"/>
      <c r="G128" s="127"/>
      <c r="H128" s="127"/>
      <c r="I128" s="127"/>
      <c r="J128" s="124"/>
      <c r="L128" s="124"/>
      <c r="M128" s="124"/>
      <c r="N128" s="124"/>
      <c r="O128" s="124"/>
      <c r="P128" s="124"/>
      <c r="Q128" s="127"/>
      <c r="R128" s="127"/>
      <c r="S128" s="127"/>
      <c r="T128" s="127"/>
      <c r="U128" s="127"/>
      <c r="V128" s="124"/>
      <c r="W128" s="124"/>
      <c r="X128" s="124"/>
      <c r="Y128" s="124"/>
      <c r="Z128" s="124"/>
      <c r="AA128" s="178"/>
      <c r="AB128" s="81"/>
      <c r="AC128" s="81"/>
      <c r="AD128" s="81"/>
      <c r="AE128" s="81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</row>
    <row r="129" spans="1:52" ht="18" customHeight="1">
      <c r="A129" s="91"/>
      <c r="B129" s="127"/>
      <c r="C129" s="124"/>
      <c r="D129" s="93" t="s">
        <v>354</v>
      </c>
      <c r="E129" s="127"/>
      <c r="F129" s="127"/>
      <c r="G129" s="127"/>
      <c r="H129" s="127"/>
      <c r="I129" s="127"/>
      <c r="J129" s="124"/>
      <c r="L129" s="124"/>
      <c r="M129" s="124"/>
      <c r="N129" s="124"/>
      <c r="O129" s="124"/>
      <c r="P129" s="124"/>
      <c r="Q129" s="127"/>
      <c r="R129" s="127"/>
      <c r="S129" s="127"/>
      <c r="T129" s="127"/>
      <c r="U129" s="127"/>
      <c r="V129" s="124"/>
      <c r="W129" s="124"/>
      <c r="X129" s="124"/>
      <c r="Y129" s="124"/>
      <c r="Z129" s="124"/>
      <c r="AA129" s="178"/>
      <c r="AB129" s="81"/>
      <c r="AC129" s="81"/>
      <c r="AD129" s="81"/>
      <c r="AE129" s="81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</row>
    <row r="130" spans="1:52" ht="18" customHeight="1">
      <c r="A130" s="91"/>
      <c r="B130" s="127"/>
      <c r="C130" s="124"/>
      <c r="D130" s="127"/>
      <c r="E130" s="560" t="s">
        <v>355</v>
      </c>
      <c r="F130" s="560"/>
      <c r="G130" s="560"/>
      <c r="H130" s="560"/>
      <c r="I130" s="560"/>
      <c r="J130" s="560"/>
      <c r="K130" s="561">
        <f>Force_3_1!B32/100</f>
        <v>0</v>
      </c>
      <c r="L130" s="561"/>
      <c r="M130" s="561"/>
      <c r="N130" s="561"/>
      <c r="O130" s="561"/>
      <c r="P130" s="561"/>
      <c r="Q130" s="561"/>
      <c r="R130" s="480" t="s">
        <v>129</v>
      </c>
      <c r="S130" s="562" t="e">
        <f>IF(K131="실하중 힘 교정기",K130,K130/K131)</f>
        <v>#DIV/0!</v>
      </c>
      <c r="T130" s="562"/>
      <c r="U130" s="562"/>
      <c r="V130" s="562"/>
      <c r="W130" s="562"/>
      <c r="X130" s="127"/>
      <c r="Y130" s="124"/>
      <c r="Z130" s="81"/>
      <c r="AA130" s="81"/>
      <c r="AB130" s="81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T130" s="73"/>
    </row>
    <row r="131" spans="1:52" ht="18" customHeight="1">
      <c r="A131" s="91"/>
      <c r="B131" s="127"/>
      <c r="C131" s="124"/>
      <c r="D131" s="127"/>
      <c r="E131" s="560"/>
      <c r="F131" s="560"/>
      <c r="G131" s="560"/>
      <c r="H131" s="560"/>
      <c r="I131" s="560"/>
      <c r="J131" s="560"/>
      <c r="K131" s="548">
        <f>Force_3_1!A32</f>
        <v>0</v>
      </c>
      <c r="L131" s="548"/>
      <c r="M131" s="548"/>
      <c r="N131" s="548"/>
      <c r="O131" s="548"/>
      <c r="P131" s="548"/>
      <c r="Q131" s="548"/>
      <c r="R131" s="480"/>
      <c r="S131" s="562"/>
      <c r="T131" s="562"/>
      <c r="U131" s="562"/>
      <c r="V131" s="562"/>
      <c r="W131" s="562"/>
      <c r="X131" s="127"/>
      <c r="Y131" s="124"/>
      <c r="Z131" s="81"/>
      <c r="AA131" s="81"/>
      <c r="AB131" s="81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T131" s="73"/>
    </row>
    <row r="132" spans="1:52" ht="18" customHeight="1">
      <c r="A132" s="91"/>
      <c r="B132" s="127"/>
      <c r="C132" s="124"/>
      <c r="D132" s="127"/>
      <c r="E132" s="127"/>
      <c r="F132" s="124" t="s">
        <v>392</v>
      </c>
      <c r="G132" s="127"/>
      <c r="H132" s="127"/>
      <c r="I132" s="127"/>
      <c r="J132" s="124"/>
      <c r="L132" s="124"/>
      <c r="M132" s="124"/>
      <c r="N132" s="124"/>
      <c r="O132" s="124"/>
      <c r="P132" s="124"/>
      <c r="Q132" s="127"/>
      <c r="R132" s="127"/>
      <c r="S132" s="127"/>
      <c r="T132" s="127"/>
      <c r="U132" s="127"/>
      <c r="V132" s="124"/>
      <c r="W132" s="124"/>
      <c r="X132" s="124"/>
      <c r="Y132" s="124"/>
      <c r="Z132" s="124"/>
      <c r="AA132" s="178"/>
      <c r="AB132" s="81"/>
      <c r="AC132" s="81"/>
      <c r="AD132" s="81"/>
      <c r="AE132" s="81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</row>
    <row r="133" spans="1:52" ht="18" customHeight="1">
      <c r="A133" s="91"/>
      <c r="B133" s="127"/>
      <c r="C133" s="124"/>
      <c r="D133" s="127"/>
      <c r="E133" s="127"/>
      <c r="F133" s="124"/>
      <c r="G133" s="127"/>
      <c r="H133" s="127"/>
      <c r="I133" s="127"/>
      <c r="J133" s="124"/>
      <c r="L133" s="124"/>
      <c r="M133" s="124"/>
      <c r="N133" s="124"/>
      <c r="O133" s="124"/>
      <c r="P133" s="124"/>
      <c r="Q133" s="127"/>
      <c r="R133" s="127"/>
      <c r="S133" s="127"/>
      <c r="T133" s="127"/>
      <c r="U133" s="127"/>
      <c r="V133" s="124"/>
      <c r="W133" s="124"/>
      <c r="X133" s="124"/>
      <c r="Y133" s="124"/>
      <c r="Z133" s="124"/>
      <c r="AA133" s="178"/>
      <c r="AB133" s="81"/>
      <c r="AC133" s="81"/>
      <c r="AD133" s="81"/>
      <c r="AE133" s="81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</row>
    <row r="134" spans="1:52" ht="18" customHeight="1">
      <c r="A134" s="91"/>
      <c r="B134" s="127"/>
      <c r="C134" s="124" t="s">
        <v>356</v>
      </c>
      <c r="D134" s="127"/>
      <c r="E134" s="127"/>
      <c r="F134" s="124"/>
      <c r="G134" s="127"/>
      <c r="H134" s="127"/>
      <c r="I134" s="127"/>
      <c r="J134" s="124"/>
      <c r="L134" s="124"/>
      <c r="M134" s="124"/>
      <c r="N134" s="124"/>
      <c r="O134" s="124"/>
      <c r="P134" s="124"/>
      <c r="Q134" s="127"/>
      <c r="R134" s="127"/>
      <c r="S134" s="127"/>
      <c r="T134" s="127"/>
      <c r="U134" s="127"/>
      <c r="V134" s="124"/>
      <c r="W134" s="124"/>
      <c r="X134" s="124"/>
      <c r="Y134" s="124"/>
      <c r="Z134" s="124"/>
      <c r="AA134" s="178"/>
      <c r="AB134" s="81"/>
      <c r="AC134" s="81"/>
      <c r="AD134" s="81"/>
      <c r="AE134" s="81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</row>
    <row r="135" spans="1:52" ht="18" customHeight="1">
      <c r="A135" s="91"/>
      <c r="B135" s="127"/>
      <c r="C135" s="124"/>
      <c r="D135" s="93" t="s">
        <v>357</v>
      </c>
      <c r="E135" s="127"/>
      <c r="F135" s="124"/>
      <c r="G135" s="127"/>
      <c r="H135" s="127"/>
      <c r="I135" s="127"/>
      <c r="J135" s="124"/>
      <c r="L135" s="124"/>
      <c r="M135" s="124"/>
      <c r="N135" s="124"/>
      <c r="O135" s="124"/>
      <c r="P135" s="124"/>
      <c r="Q135" s="127"/>
      <c r="R135" s="127"/>
      <c r="S135" s="127"/>
      <c r="T135" s="127"/>
      <c r="U135" s="127"/>
      <c r="V135" s="124"/>
      <c r="W135" s="124"/>
      <c r="X135" s="124"/>
      <c r="Y135" s="124"/>
      <c r="Z135" s="124"/>
      <c r="AA135" s="178"/>
      <c r="AB135" s="81"/>
      <c r="AC135" s="81"/>
      <c r="AD135" s="81"/>
      <c r="AE135" s="81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</row>
    <row r="136" spans="1:52" ht="18" customHeight="1">
      <c r="A136" s="91"/>
      <c r="B136" s="127"/>
      <c r="C136" s="124"/>
      <c r="D136" s="93"/>
      <c r="E136" s="127"/>
      <c r="F136" s="560" t="s">
        <v>355</v>
      </c>
      <c r="G136" s="560"/>
      <c r="H136" s="560"/>
      <c r="I136" s="560"/>
      <c r="J136" s="560"/>
      <c r="K136" s="560"/>
      <c r="L136" s="563">
        <v>1.9999999999999999E-6</v>
      </c>
      <c r="M136" s="563"/>
      <c r="N136" s="563"/>
      <c r="O136" s="563"/>
      <c r="P136" s="563"/>
      <c r="Q136" s="563"/>
      <c r="R136" s="563"/>
      <c r="S136" s="480" t="s">
        <v>129</v>
      </c>
      <c r="T136" s="564">
        <f>L136/L137</f>
        <v>2.0410283435565039E-7</v>
      </c>
      <c r="U136" s="564"/>
      <c r="V136" s="564"/>
      <c r="W136" s="564"/>
      <c r="X136" s="564"/>
      <c r="Y136" s="564"/>
      <c r="Z136" s="564"/>
      <c r="AA136" s="564"/>
      <c r="AB136" s="124"/>
      <c r="AC136" s="124"/>
      <c r="AD136" s="124"/>
      <c r="AK136" s="124"/>
      <c r="AL136" s="124"/>
      <c r="AM136" s="124"/>
      <c r="AN136" s="124"/>
      <c r="AO136" s="124"/>
      <c r="AP136" s="124"/>
      <c r="AQ136" s="124"/>
      <c r="AR136" s="124"/>
      <c r="AT136" s="73"/>
    </row>
    <row r="137" spans="1:52" ht="18" customHeight="1">
      <c r="A137" s="91"/>
      <c r="B137" s="127"/>
      <c r="C137" s="124"/>
      <c r="D137" s="93"/>
      <c r="E137" s="127"/>
      <c r="F137" s="560"/>
      <c r="G137" s="560"/>
      <c r="H137" s="560"/>
      <c r="I137" s="560"/>
      <c r="J137" s="560"/>
      <c r="K137" s="560"/>
      <c r="L137" s="565">
        <v>9.7989820000000005</v>
      </c>
      <c r="M137" s="565"/>
      <c r="N137" s="565"/>
      <c r="O137" s="565"/>
      <c r="P137" s="565"/>
      <c r="Q137" s="565"/>
      <c r="R137" s="565"/>
      <c r="S137" s="480"/>
      <c r="T137" s="564"/>
      <c r="U137" s="564"/>
      <c r="V137" s="564"/>
      <c r="W137" s="564"/>
      <c r="X137" s="564"/>
      <c r="Y137" s="564"/>
      <c r="Z137" s="564"/>
      <c r="AA137" s="564"/>
      <c r="AB137" s="124"/>
      <c r="AC137" s="124"/>
      <c r="AD137" s="124"/>
      <c r="AK137" s="124"/>
      <c r="AL137" s="124"/>
      <c r="AM137" s="124"/>
      <c r="AN137" s="124"/>
      <c r="AO137" s="124"/>
      <c r="AP137" s="124"/>
      <c r="AQ137" s="124"/>
      <c r="AR137" s="124"/>
      <c r="AT137" s="73"/>
    </row>
    <row r="138" spans="1:52" ht="18" customHeight="1">
      <c r="A138" s="91"/>
      <c r="B138" s="127"/>
      <c r="C138" s="124"/>
      <c r="D138" s="93"/>
      <c r="E138" s="127"/>
      <c r="F138" s="124" t="s">
        <v>393</v>
      </c>
      <c r="G138" s="127"/>
      <c r="H138" s="127"/>
      <c r="I138" s="127"/>
      <c r="J138" s="124"/>
      <c r="L138" s="124"/>
      <c r="M138" s="124"/>
      <c r="N138" s="124"/>
      <c r="O138" s="124"/>
      <c r="P138" s="124"/>
      <c r="Q138" s="127"/>
      <c r="R138" s="127"/>
      <c r="S138" s="127"/>
      <c r="T138" s="127"/>
      <c r="U138" s="127"/>
      <c r="V138" s="124"/>
      <c r="W138" s="124"/>
      <c r="X138" s="124"/>
      <c r="Y138" s="124"/>
      <c r="Z138" s="124"/>
      <c r="AA138" s="178"/>
      <c r="AB138" s="81"/>
      <c r="AC138" s="81"/>
      <c r="AD138" s="81"/>
      <c r="AE138" s="81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</row>
    <row r="139" spans="1:52" ht="18" customHeight="1">
      <c r="A139" s="91"/>
      <c r="B139" s="127"/>
      <c r="C139" s="124"/>
      <c r="D139" s="93"/>
      <c r="E139" s="127"/>
      <c r="F139" s="124"/>
      <c r="G139" s="127"/>
      <c r="H139" s="127"/>
      <c r="I139" s="127"/>
      <c r="J139" s="124"/>
      <c r="L139" s="124"/>
      <c r="M139" s="124"/>
      <c r="N139" s="124"/>
      <c r="O139" s="124"/>
      <c r="P139" s="124"/>
      <c r="Q139" s="127"/>
      <c r="R139" s="127"/>
      <c r="S139" s="127"/>
      <c r="T139" s="127"/>
      <c r="U139" s="127"/>
      <c r="V139" s="124"/>
      <c r="W139" s="124"/>
      <c r="X139" s="124"/>
      <c r="Y139" s="124"/>
      <c r="Z139" s="124"/>
      <c r="AA139" s="178"/>
      <c r="AB139" s="81"/>
      <c r="AC139" s="81"/>
      <c r="AD139" s="81"/>
      <c r="AE139" s="81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</row>
    <row r="140" spans="1:52" ht="18" customHeight="1">
      <c r="A140" s="91"/>
      <c r="B140" s="127"/>
      <c r="C140" s="124" t="s">
        <v>358</v>
      </c>
      <c r="D140" s="93"/>
      <c r="E140" s="127"/>
      <c r="F140" s="124"/>
      <c r="G140" s="127"/>
      <c r="H140" s="127"/>
      <c r="I140" s="127"/>
      <c r="J140" s="124"/>
      <c r="L140" s="124"/>
      <c r="M140" s="124"/>
      <c r="N140" s="124"/>
      <c r="O140" s="124"/>
      <c r="P140" s="124"/>
      <c r="Q140" s="127"/>
      <c r="R140" s="127"/>
      <c r="S140" s="127"/>
      <c r="T140" s="127"/>
      <c r="U140" s="127"/>
      <c r="V140" s="124"/>
      <c r="W140" s="124"/>
      <c r="X140" s="124"/>
      <c r="Y140" s="124"/>
      <c r="Z140" s="124"/>
      <c r="AA140" s="178"/>
      <c r="AB140" s="81"/>
      <c r="AC140" s="81"/>
      <c r="AD140" s="81"/>
      <c r="AE140" s="81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</row>
    <row r="141" spans="1:52" ht="18" customHeight="1">
      <c r="A141" s="91"/>
      <c r="B141" s="127"/>
      <c r="C141" s="124"/>
      <c r="D141" s="93" t="s">
        <v>359</v>
      </c>
      <c r="F141" s="124"/>
      <c r="G141" s="127"/>
      <c r="H141" s="127"/>
      <c r="I141" s="127"/>
      <c r="J141" s="124"/>
      <c r="L141" s="124"/>
      <c r="M141" s="124"/>
      <c r="N141" s="124"/>
      <c r="O141" s="124"/>
      <c r="P141" s="124"/>
      <c r="Q141" s="127"/>
      <c r="R141" s="127"/>
      <c r="S141" s="127"/>
      <c r="T141" s="127"/>
      <c r="U141" s="127"/>
      <c r="V141" s="124"/>
      <c r="W141" s="124"/>
      <c r="X141" s="124"/>
      <c r="Y141" s="124"/>
      <c r="Z141" s="124"/>
      <c r="AA141" s="178"/>
      <c r="AB141" s="81"/>
      <c r="AC141" s="81"/>
      <c r="AD141" s="81"/>
      <c r="AE141" s="81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</row>
    <row r="142" spans="1:52" ht="18" customHeight="1">
      <c r="A142" s="91"/>
      <c r="B142" s="127"/>
      <c r="C142" s="124"/>
      <c r="D142" s="93"/>
      <c r="E142" s="127"/>
      <c r="F142" s="560" t="s">
        <v>355</v>
      </c>
      <c r="G142" s="560"/>
      <c r="H142" s="560"/>
      <c r="I142" s="560"/>
      <c r="J142" s="560"/>
      <c r="K142" s="560"/>
      <c r="L142" s="566">
        <v>9.9999999999999995E-7</v>
      </c>
      <c r="M142" s="566"/>
      <c r="N142" s="566"/>
      <c r="O142" s="566"/>
      <c r="P142" s="566"/>
      <c r="Q142" s="261"/>
      <c r="R142" s="261"/>
      <c r="S142" s="261"/>
      <c r="T142" s="261"/>
      <c r="U142" s="261"/>
      <c r="V142" s="261"/>
      <c r="W142" s="262"/>
      <c r="X142" s="262"/>
      <c r="Y142" s="127"/>
      <c r="Z142" s="127"/>
      <c r="AA142" s="127"/>
      <c r="AB142" s="124"/>
      <c r="AC142" s="124"/>
      <c r="AD142" s="124"/>
      <c r="AE142" s="124"/>
      <c r="AF142" s="124"/>
      <c r="AG142" s="178"/>
      <c r="AH142" s="81"/>
      <c r="AI142" s="81"/>
      <c r="AJ142" s="81"/>
      <c r="AK142" s="81"/>
      <c r="AL142" s="124"/>
      <c r="AM142" s="124"/>
      <c r="AN142" s="124"/>
      <c r="AO142" s="124"/>
      <c r="AP142" s="124"/>
      <c r="AQ142" s="124"/>
      <c r="AR142" s="124"/>
      <c r="AS142" s="124"/>
      <c r="AU142" s="124"/>
      <c r="AV142" s="124"/>
      <c r="AW142" s="124"/>
      <c r="AX142" s="124"/>
      <c r="AY142" s="124"/>
      <c r="AZ142" s="124"/>
    </row>
    <row r="143" spans="1:52" ht="18" customHeight="1">
      <c r="A143" s="91"/>
      <c r="B143" s="127"/>
      <c r="C143" s="124"/>
      <c r="D143" s="127"/>
      <c r="E143" s="127"/>
      <c r="F143" s="127"/>
      <c r="G143" s="127"/>
      <c r="H143" s="127"/>
      <c r="I143" s="127"/>
      <c r="J143" s="127"/>
      <c r="K143" s="127"/>
      <c r="L143" s="124"/>
      <c r="M143" s="127"/>
      <c r="N143" s="127"/>
      <c r="O143" s="127"/>
      <c r="P143" s="124"/>
      <c r="R143" s="124"/>
      <c r="S143" s="124"/>
      <c r="T143" s="124"/>
      <c r="U143" s="124"/>
      <c r="V143" s="124"/>
      <c r="W143" s="127"/>
      <c r="X143" s="127"/>
      <c r="Y143" s="127"/>
      <c r="Z143" s="127"/>
      <c r="AA143" s="127"/>
      <c r="AB143" s="124"/>
      <c r="AC143" s="124"/>
      <c r="AD143" s="124"/>
      <c r="AE143" s="124"/>
      <c r="AF143" s="124"/>
      <c r="AG143" s="178"/>
      <c r="AH143" s="81"/>
      <c r="AI143" s="81"/>
      <c r="AJ143" s="81"/>
      <c r="AK143" s="81"/>
      <c r="AL143" s="124"/>
      <c r="AM143" s="124"/>
      <c r="AN143" s="124"/>
      <c r="AO143" s="124"/>
      <c r="AP143" s="124"/>
      <c r="AQ143" s="124"/>
      <c r="AR143" s="124"/>
      <c r="AS143" s="124"/>
      <c r="AU143" s="124"/>
      <c r="AV143" s="124"/>
      <c r="AW143" s="124"/>
      <c r="AX143" s="124"/>
      <c r="AY143" s="124"/>
      <c r="AZ143" s="124"/>
    </row>
    <row r="144" spans="1:52" ht="18" customHeight="1">
      <c r="A144" s="91"/>
      <c r="B144" s="127"/>
      <c r="C144" s="124" t="s">
        <v>360</v>
      </c>
      <c r="D144" s="127"/>
      <c r="E144" s="127"/>
      <c r="M144" s="124"/>
      <c r="N144" s="124"/>
      <c r="O144" s="124"/>
      <c r="P144" s="124"/>
      <c r="Q144" s="127"/>
      <c r="R144" s="127"/>
      <c r="S144" s="127"/>
      <c r="T144" s="127"/>
      <c r="U144" s="127"/>
      <c r="V144" s="124"/>
      <c r="W144" s="124"/>
      <c r="X144" s="124"/>
      <c r="Y144" s="124"/>
      <c r="Z144" s="124"/>
      <c r="AA144" s="178"/>
      <c r="AB144" s="81"/>
      <c r="AC144" s="81"/>
      <c r="AD144" s="81"/>
      <c r="AE144" s="81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</row>
    <row r="145" spans="1:68" ht="18" customHeight="1">
      <c r="A145" s="91"/>
      <c r="B145" s="127"/>
      <c r="C145" s="124"/>
      <c r="D145" s="93" t="s">
        <v>361</v>
      </c>
      <c r="E145" s="127"/>
      <c r="F145" s="124"/>
      <c r="G145" s="127"/>
      <c r="H145" s="127"/>
      <c r="I145" s="127"/>
      <c r="J145" s="124"/>
      <c r="L145" s="124"/>
      <c r="M145" s="124"/>
      <c r="N145" s="124"/>
      <c r="O145" s="124"/>
      <c r="P145" s="124"/>
      <c r="Q145" s="127"/>
      <c r="R145" s="127"/>
      <c r="S145" s="127"/>
      <c r="T145" s="124"/>
      <c r="U145" s="124"/>
      <c r="V145" s="178"/>
      <c r="W145" s="81"/>
      <c r="X145" s="81"/>
      <c r="Y145" s="81"/>
      <c r="Z145" s="81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T145" s="73"/>
    </row>
    <row r="146" spans="1:68" ht="18" customHeight="1">
      <c r="A146" s="91"/>
      <c r="B146" s="127"/>
      <c r="C146" s="127"/>
      <c r="D146" s="127"/>
      <c r="E146" s="127"/>
      <c r="F146" s="560" t="s">
        <v>355</v>
      </c>
      <c r="G146" s="560"/>
      <c r="H146" s="560"/>
      <c r="I146" s="560"/>
      <c r="J146" s="560"/>
      <c r="K146" s="560"/>
      <c r="L146" s="567">
        <v>1E-3</v>
      </c>
      <c r="M146" s="567"/>
      <c r="N146" s="567"/>
      <c r="O146" s="567"/>
      <c r="P146" s="127"/>
      <c r="Q146" s="263"/>
      <c r="R146" s="263"/>
      <c r="S146" s="263"/>
      <c r="T146" s="263"/>
      <c r="U146" s="263"/>
      <c r="V146" s="263"/>
      <c r="W146" s="124"/>
      <c r="X146" s="124"/>
      <c r="Y146" s="124"/>
      <c r="Z146" s="124"/>
      <c r="AA146" s="178"/>
      <c r="AB146" s="81"/>
      <c r="AC146" s="81"/>
      <c r="AD146" s="81"/>
      <c r="AE146" s="81"/>
      <c r="AF146" s="124"/>
      <c r="AG146" s="124"/>
      <c r="AH146" s="124"/>
      <c r="AI146" s="124"/>
      <c r="AJ146" s="124"/>
      <c r="AK146" s="124"/>
      <c r="AT146" s="73"/>
    </row>
    <row r="147" spans="1:68" ht="18" customHeight="1">
      <c r="A147" s="91"/>
      <c r="B147" s="127"/>
      <c r="C147" s="127"/>
      <c r="D147" s="127"/>
      <c r="E147" s="127"/>
      <c r="F147" s="127"/>
      <c r="G147" s="127"/>
      <c r="H147" s="127"/>
      <c r="I147" s="127"/>
      <c r="J147" s="124"/>
      <c r="K147" s="124"/>
      <c r="L147" s="124"/>
      <c r="M147" s="124"/>
      <c r="N147" s="124"/>
      <c r="O147" s="124"/>
      <c r="P147" s="124"/>
      <c r="Q147" s="127"/>
      <c r="R147" s="127"/>
      <c r="S147" s="127"/>
      <c r="T147" s="127"/>
      <c r="U147" s="127"/>
      <c r="V147" s="124"/>
      <c r="W147" s="124"/>
      <c r="X147" s="124"/>
      <c r="Y147" s="124"/>
      <c r="Z147" s="124"/>
      <c r="AA147" s="178"/>
      <c r="AB147" s="81"/>
      <c r="AC147" s="81"/>
      <c r="AD147" s="81"/>
      <c r="AE147" s="81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</row>
    <row r="148" spans="1:68" ht="18" customHeight="1">
      <c r="A148" s="74" t="s">
        <v>382</v>
      </c>
      <c r="C148" s="128"/>
      <c r="D148" s="128"/>
      <c r="E148" s="128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</row>
    <row r="149" spans="1:68" ht="18" customHeight="1">
      <c r="A149" s="91"/>
      <c r="B149" s="124"/>
      <c r="C149" s="128"/>
      <c r="D149" s="128"/>
      <c r="E149" s="128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</row>
    <row r="150" spans="1:68" ht="18" customHeight="1">
      <c r="A150" s="91"/>
      <c r="B150" s="124"/>
      <c r="C150" s="128"/>
      <c r="D150" s="128"/>
      <c r="E150" s="127" t="s">
        <v>129</v>
      </c>
      <c r="F150" s="127"/>
      <c r="G150" s="127" t="s">
        <v>130</v>
      </c>
      <c r="H150" s="482">
        <f ca="1">Q92</f>
        <v>0</v>
      </c>
      <c r="I150" s="482"/>
      <c r="J150" s="482"/>
      <c r="K150" s="482"/>
      <c r="L150" s="480" t="s">
        <v>362</v>
      </c>
      <c r="M150" s="480"/>
      <c r="N150" s="127" t="s">
        <v>130</v>
      </c>
      <c r="O150" s="482" t="e">
        <f ca="1">Q102</f>
        <v>#DIV/0!</v>
      </c>
      <c r="P150" s="482"/>
      <c r="Q150" s="482"/>
      <c r="R150" s="482"/>
      <c r="S150" s="480" t="s">
        <v>362</v>
      </c>
      <c r="T150" s="480"/>
      <c r="U150" s="127" t="s">
        <v>130</v>
      </c>
      <c r="V150" s="491" t="e">
        <f ca="1">Q112</f>
        <v>#VALUE!</v>
      </c>
      <c r="W150" s="491"/>
      <c r="X150" s="491"/>
      <c r="Y150" s="491"/>
      <c r="Z150" s="480" t="s">
        <v>362</v>
      </c>
      <c r="AA150" s="480"/>
      <c r="AB150" s="127" t="s">
        <v>130</v>
      </c>
      <c r="AC150" s="479" t="e">
        <f>R124</f>
        <v>#DIV/0!</v>
      </c>
      <c r="AD150" s="479"/>
      <c r="AE150" s="479"/>
      <c r="AF150" s="479"/>
      <c r="AG150" s="479"/>
      <c r="AH150" s="480" t="s">
        <v>363</v>
      </c>
      <c r="AI150" s="480"/>
      <c r="AJ150" s="127"/>
      <c r="AK150" s="79"/>
      <c r="AL150" s="79"/>
      <c r="AM150" s="79"/>
      <c r="AN150" s="79"/>
      <c r="AO150" s="480"/>
      <c r="AP150" s="480"/>
      <c r="AQ150" s="124"/>
      <c r="AR150" s="124"/>
      <c r="AS150" s="127"/>
    </row>
    <row r="151" spans="1:68" ht="18" customHeight="1">
      <c r="A151" s="91"/>
      <c r="B151" s="124"/>
      <c r="C151" s="128"/>
      <c r="D151" s="128"/>
      <c r="E151" s="127" t="s">
        <v>129</v>
      </c>
      <c r="F151" s="481" t="e">
        <f ca="1">SQRT(SUMSQ(H150,O150,V150,AC150))</f>
        <v>#DIV/0!</v>
      </c>
      <c r="G151" s="481"/>
      <c r="H151" s="481"/>
      <c r="I151" s="481"/>
      <c r="J151" s="481"/>
      <c r="K151" s="79"/>
      <c r="L151" s="139"/>
      <c r="M151" s="139"/>
      <c r="N151" s="138"/>
      <c r="O151" s="127"/>
      <c r="P151" s="93"/>
      <c r="Q151" s="127"/>
      <c r="R151" s="245"/>
      <c r="S151" s="245"/>
      <c r="T151" s="245"/>
      <c r="U151" s="245"/>
      <c r="V151" s="127"/>
      <c r="W151" s="127"/>
      <c r="X151" s="245"/>
      <c r="Y151" s="245"/>
      <c r="Z151" s="246"/>
      <c r="AA151" s="246"/>
      <c r="AB151" s="246"/>
      <c r="AC151" s="246"/>
      <c r="AD151" s="127"/>
      <c r="AE151" s="127"/>
      <c r="AF151" s="127"/>
      <c r="AG151" s="127"/>
      <c r="AH151" s="127"/>
      <c r="AI151" s="127"/>
      <c r="AJ151" s="127"/>
      <c r="AK151" s="127"/>
      <c r="AQ151" s="127"/>
      <c r="AR151" s="127"/>
      <c r="AS151" s="127"/>
    </row>
    <row r="152" spans="1:68" ht="18" customHeight="1">
      <c r="A152" s="91"/>
      <c r="B152" s="124"/>
      <c r="C152" s="128"/>
      <c r="D152" s="128"/>
      <c r="E152" s="128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AE152" s="124"/>
      <c r="AF152" s="124"/>
      <c r="AG152" s="124"/>
      <c r="AH152" s="124"/>
      <c r="AI152" s="124"/>
      <c r="AJ152" s="124"/>
      <c r="AK152" s="124"/>
      <c r="AQ152" s="124"/>
      <c r="AR152" s="124"/>
      <c r="AS152" s="124"/>
    </row>
    <row r="153" spans="1:68" ht="18" customHeight="1">
      <c r="A153" s="74" t="s">
        <v>101</v>
      </c>
      <c r="C153" s="128"/>
      <c r="D153" s="128"/>
      <c r="E153" s="128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</row>
    <row r="154" spans="1:68" ht="18" customHeight="1">
      <c r="A154" s="91"/>
      <c r="B154" s="124"/>
      <c r="C154" s="124"/>
      <c r="D154" s="124"/>
      <c r="E154" s="124"/>
      <c r="F154" s="124"/>
      <c r="G154" s="124"/>
      <c r="H154" s="124"/>
      <c r="I154" s="124"/>
      <c r="J154" s="124"/>
      <c r="K154" s="571" t="e">
        <f ca="1">F151</f>
        <v>#DIV/0!</v>
      </c>
      <c r="L154" s="571"/>
      <c r="M154" s="571"/>
      <c r="N154" s="571"/>
      <c r="O154" s="571"/>
      <c r="P154" s="571"/>
      <c r="Q154" s="571"/>
      <c r="R154" s="571"/>
      <c r="S154" s="571"/>
      <c r="T154" s="571"/>
      <c r="U154" s="571"/>
      <c r="V154" s="571"/>
      <c r="W154" s="571"/>
      <c r="X154" s="571"/>
      <c r="Y154" s="571"/>
      <c r="Z154" s="571"/>
      <c r="AA154" s="571"/>
      <c r="AB154" s="571"/>
      <c r="AC154" s="571"/>
      <c r="AD154" s="571"/>
      <c r="AE154" s="571"/>
      <c r="AF154" s="571"/>
      <c r="AG154" s="571"/>
      <c r="AH154" s="571"/>
      <c r="AI154" s="480" t="s">
        <v>129</v>
      </c>
      <c r="AJ154" s="489" t="str">
        <f ca="1">IF(K155=0,"∞",ROUNDDOWN(K154^4/(K155^4/K156),0))</f>
        <v>∞</v>
      </c>
      <c r="AK154" s="489"/>
      <c r="AL154" s="489"/>
      <c r="AM154" s="489"/>
      <c r="AN154" s="124"/>
      <c r="AO154" s="82"/>
      <c r="AP154" s="124"/>
      <c r="AQ154" s="124"/>
      <c r="AT154" s="73"/>
    </row>
    <row r="155" spans="1:68" ht="18" customHeight="1">
      <c r="A155" s="91"/>
      <c r="B155" s="124"/>
      <c r="C155" s="124"/>
      <c r="D155" s="124"/>
      <c r="E155" s="124"/>
      <c r="F155" s="124"/>
      <c r="G155" s="124"/>
      <c r="H155" s="124"/>
      <c r="I155" s="124"/>
      <c r="J155" s="124"/>
      <c r="K155" s="490">
        <f ca="1">H150</f>
        <v>0</v>
      </c>
      <c r="L155" s="490"/>
      <c r="M155" s="490"/>
      <c r="N155" s="490"/>
      <c r="O155" s="490"/>
      <c r="P155" s="480" t="s">
        <v>364</v>
      </c>
      <c r="Q155" s="490" t="e">
        <f ca="1">O150</f>
        <v>#DIV/0!</v>
      </c>
      <c r="R155" s="490"/>
      <c r="S155" s="490"/>
      <c r="T155" s="490"/>
      <c r="U155" s="490"/>
      <c r="V155" s="480" t="s">
        <v>364</v>
      </c>
      <c r="W155" s="490">
        <f>AK150</f>
        <v>0</v>
      </c>
      <c r="X155" s="490"/>
      <c r="Y155" s="490"/>
      <c r="Z155" s="490"/>
      <c r="AA155" s="490"/>
      <c r="AB155" s="480" t="s">
        <v>364</v>
      </c>
      <c r="AC155" s="572" t="e">
        <f>AC150</f>
        <v>#DIV/0!</v>
      </c>
      <c r="AD155" s="572"/>
      <c r="AE155" s="572"/>
      <c r="AF155" s="572"/>
      <c r="AG155" s="572"/>
      <c r="AH155" s="572"/>
      <c r="AI155" s="480"/>
      <c r="AJ155" s="489"/>
      <c r="AK155" s="489"/>
      <c r="AL155" s="489"/>
      <c r="AM155" s="489"/>
      <c r="AQ155" s="124"/>
      <c r="AT155" s="73"/>
    </row>
    <row r="156" spans="1:68" ht="18" customHeight="1">
      <c r="A156" s="91"/>
      <c r="B156" s="124"/>
      <c r="C156" s="124"/>
      <c r="D156" s="124"/>
      <c r="E156" s="124"/>
      <c r="F156" s="124"/>
      <c r="G156" s="124"/>
      <c r="H156" s="124"/>
      <c r="I156" s="124"/>
      <c r="J156" s="124"/>
      <c r="K156" s="551">
        <f>AP76</f>
        <v>2</v>
      </c>
      <c r="L156" s="551"/>
      <c r="M156" s="551"/>
      <c r="N156" s="551"/>
      <c r="O156" s="551"/>
      <c r="P156" s="480"/>
      <c r="Q156" s="573" t="str">
        <f>AP77</f>
        <v>∞</v>
      </c>
      <c r="R156" s="573"/>
      <c r="S156" s="573"/>
      <c r="T156" s="573"/>
      <c r="U156" s="573"/>
      <c r="V156" s="480"/>
      <c r="W156" s="574" t="str">
        <f>AP78</f>
        <v>∞</v>
      </c>
      <c r="X156" s="574"/>
      <c r="Y156" s="574"/>
      <c r="Z156" s="574"/>
      <c r="AA156" s="574"/>
      <c r="AB156" s="480"/>
      <c r="AC156" s="575" t="str">
        <f>AP79</f>
        <v>∞</v>
      </c>
      <c r="AD156" s="575"/>
      <c r="AE156" s="575"/>
      <c r="AF156" s="575"/>
      <c r="AG156" s="575"/>
      <c r="AH156" s="575"/>
      <c r="AJ156" s="127"/>
      <c r="AK156" s="127"/>
      <c r="AL156" s="245"/>
      <c r="AM156" s="127"/>
      <c r="AQ156" s="124"/>
      <c r="AT156" s="73"/>
    </row>
    <row r="157" spans="1:68" ht="18" customHeight="1">
      <c r="A157" s="91"/>
      <c r="B157" s="124"/>
      <c r="C157" s="128"/>
      <c r="D157" s="128"/>
      <c r="E157" s="128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</row>
    <row r="158" spans="1:68" ht="18" customHeight="1">
      <c r="A158" s="74" t="s">
        <v>383</v>
      </c>
      <c r="C158" s="128"/>
      <c r="D158" s="128"/>
      <c r="E158" s="128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BP158" s="127"/>
    </row>
    <row r="159" spans="1:68" ht="18" customHeight="1">
      <c r="B159" s="127" t="s">
        <v>365</v>
      </c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</row>
    <row r="160" spans="1:68" ht="18" customHeight="1">
      <c r="B160" s="124"/>
      <c r="C160" s="124"/>
      <c r="D160" s="83"/>
      <c r="E160" s="124"/>
      <c r="F160" s="124"/>
      <c r="G160" s="124"/>
      <c r="H160" s="84" t="s">
        <v>366</v>
      </c>
      <c r="I160" s="480">
        <f ca="1">IF(AJ154&gt;9,2,OFFSET(E164,MATCH(AJ154,B165:B174,0),0))</f>
        <v>2</v>
      </c>
      <c r="J160" s="480"/>
      <c r="K160" s="480"/>
      <c r="L160" s="170" t="s">
        <v>321</v>
      </c>
      <c r="M160" s="482" t="e">
        <f ca="1">F151</f>
        <v>#DIV/0!</v>
      </c>
      <c r="N160" s="482"/>
      <c r="O160" s="482"/>
      <c r="P160" s="482"/>
      <c r="Q160" s="482"/>
      <c r="R160" s="140" t="s">
        <v>129</v>
      </c>
      <c r="S160" s="483" t="e">
        <f ca="1">M160*I160</f>
        <v>#DIV/0!</v>
      </c>
      <c r="T160" s="483"/>
      <c r="U160" s="483"/>
      <c r="V160" s="483"/>
      <c r="W160" s="85"/>
      <c r="X160" s="92"/>
      <c r="Y160" s="92"/>
      <c r="Z160" s="138"/>
      <c r="AA160" s="93"/>
      <c r="AB160" s="127"/>
      <c r="AC160" s="85"/>
      <c r="AD160" s="85"/>
      <c r="AE160" s="85"/>
      <c r="AF160" s="127"/>
      <c r="AG160" s="127"/>
      <c r="AH160" s="127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BE160" s="182"/>
      <c r="BF160" s="182"/>
      <c r="BG160" s="182"/>
      <c r="BH160" s="182"/>
      <c r="BI160" s="182"/>
      <c r="BJ160" s="182"/>
      <c r="BK160" s="182"/>
      <c r="BL160" s="182"/>
      <c r="BM160" s="182"/>
    </row>
    <row r="162" spans="1:58" s="130" customFormat="1" ht="18.75" customHeight="1">
      <c r="A162" s="141" t="s">
        <v>131</v>
      </c>
      <c r="B162" s="141"/>
      <c r="C162" s="141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</row>
    <row r="163" spans="1:58" s="130" customFormat="1" ht="18.75" customHeight="1">
      <c r="A163" s="141"/>
      <c r="B163" s="488" t="s">
        <v>67</v>
      </c>
      <c r="C163" s="488"/>
      <c r="D163" s="488"/>
      <c r="E163" s="486" t="s">
        <v>132</v>
      </c>
      <c r="F163" s="486"/>
      <c r="G163" s="486"/>
      <c r="H163" s="486"/>
      <c r="I163" s="486"/>
      <c r="J163" s="486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</row>
    <row r="164" spans="1:58" s="130" customFormat="1" ht="18.75" customHeight="1">
      <c r="A164" s="141"/>
      <c r="B164" s="488"/>
      <c r="C164" s="488"/>
      <c r="D164" s="488"/>
      <c r="E164" s="487">
        <v>95.45</v>
      </c>
      <c r="F164" s="487"/>
      <c r="G164" s="487"/>
      <c r="H164" s="487"/>
      <c r="I164" s="487"/>
      <c r="J164" s="487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</row>
    <row r="165" spans="1:58" s="130" customFormat="1" ht="18.75" customHeight="1">
      <c r="A165" s="141"/>
      <c r="B165" s="484">
        <v>1</v>
      </c>
      <c r="C165" s="484"/>
      <c r="D165" s="484"/>
      <c r="E165" s="485">
        <v>13.97</v>
      </c>
      <c r="F165" s="485"/>
      <c r="G165" s="485"/>
      <c r="H165" s="485"/>
      <c r="I165" s="485"/>
      <c r="J165" s="485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</row>
    <row r="166" spans="1:58" s="130" customFormat="1" ht="18.75" customHeight="1">
      <c r="A166" s="141"/>
      <c r="B166" s="484">
        <v>2</v>
      </c>
      <c r="C166" s="484"/>
      <c r="D166" s="484"/>
      <c r="E166" s="485">
        <v>4.53</v>
      </c>
      <c r="F166" s="485"/>
      <c r="G166" s="485"/>
      <c r="H166" s="485"/>
      <c r="I166" s="485"/>
      <c r="J166" s="485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</row>
    <row r="167" spans="1:58" s="130" customFormat="1" ht="18.75" customHeight="1">
      <c r="A167" s="141"/>
      <c r="B167" s="484">
        <v>3</v>
      </c>
      <c r="C167" s="484"/>
      <c r="D167" s="484"/>
      <c r="E167" s="485">
        <v>3.31</v>
      </c>
      <c r="F167" s="485"/>
      <c r="G167" s="485"/>
      <c r="H167" s="485"/>
      <c r="I167" s="485"/>
      <c r="J167" s="485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</row>
    <row r="168" spans="1:58" s="130" customFormat="1" ht="18.75" customHeight="1">
      <c r="A168" s="141"/>
      <c r="B168" s="484">
        <v>4</v>
      </c>
      <c r="C168" s="484"/>
      <c r="D168" s="484"/>
      <c r="E168" s="485">
        <v>2.87</v>
      </c>
      <c r="F168" s="485"/>
      <c r="G168" s="485"/>
      <c r="H168" s="485"/>
      <c r="I168" s="485"/>
      <c r="J168" s="485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</row>
    <row r="169" spans="1:58" s="130" customFormat="1" ht="18.75" customHeight="1">
      <c r="A169" s="141"/>
      <c r="B169" s="484">
        <v>5</v>
      </c>
      <c r="C169" s="484"/>
      <c r="D169" s="484"/>
      <c r="E169" s="485">
        <v>2.65</v>
      </c>
      <c r="F169" s="485"/>
      <c r="G169" s="485"/>
      <c r="H169" s="485"/>
      <c r="I169" s="485"/>
      <c r="J169" s="485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</row>
    <row r="170" spans="1:58" s="130" customFormat="1" ht="18.75" customHeight="1">
      <c r="A170" s="141"/>
      <c r="B170" s="484">
        <v>6</v>
      </c>
      <c r="C170" s="484"/>
      <c r="D170" s="484"/>
      <c r="E170" s="485">
        <v>2.52</v>
      </c>
      <c r="F170" s="485"/>
      <c r="G170" s="485"/>
      <c r="H170" s="485"/>
      <c r="I170" s="485"/>
      <c r="J170" s="485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</row>
    <row r="171" spans="1:58" s="130" customFormat="1" ht="18.75" customHeight="1">
      <c r="A171" s="141"/>
      <c r="B171" s="484">
        <v>7</v>
      </c>
      <c r="C171" s="484"/>
      <c r="D171" s="484"/>
      <c r="E171" s="485">
        <v>2.4300000000000002</v>
      </c>
      <c r="F171" s="485"/>
      <c r="G171" s="485"/>
      <c r="H171" s="485"/>
      <c r="I171" s="485"/>
      <c r="J171" s="485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</row>
    <row r="172" spans="1:58" s="130" customFormat="1" ht="18.75" customHeight="1">
      <c r="A172" s="141"/>
      <c r="B172" s="484">
        <v>8</v>
      </c>
      <c r="C172" s="484"/>
      <c r="D172" s="484"/>
      <c r="E172" s="485">
        <v>2.37</v>
      </c>
      <c r="F172" s="485"/>
      <c r="G172" s="485"/>
      <c r="H172" s="485"/>
      <c r="I172" s="485"/>
      <c r="J172" s="485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</row>
    <row r="173" spans="1:58" s="130" customFormat="1" ht="18.75" customHeight="1">
      <c r="A173" s="141"/>
      <c r="B173" s="484">
        <v>9</v>
      </c>
      <c r="C173" s="484"/>
      <c r="D173" s="484"/>
      <c r="E173" s="485">
        <v>2.3199999999999998</v>
      </c>
      <c r="F173" s="485"/>
      <c r="G173" s="485"/>
      <c r="H173" s="485"/>
      <c r="I173" s="485"/>
      <c r="J173" s="485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</row>
    <row r="174" spans="1:58" s="130" customFormat="1" ht="18.75" customHeight="1">
      <c r="A174" s="141"/>
      <c r="B174" s="570" t="s">
        <v>68</v>
      </c>
      <c r="C174" s="570"/>
      <c r="D174" s="570"/>
      <c r="E174" s="485">
        <v>2</v>
      </c>
      <c r="F174" s="485"/>
      <c r="G174" s="485"/>
      <c r="H174" s="485"/>
      <c r="I174" s="485"/>
      <c r="J174" s="485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</row>
    <row r="180" spans="1:68" ht="18.75" customHeight="1">
      <c r="A180" s="129" t="s">
        <v>433</v>
      </c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38"/>
      <c r="U180" s="338"/>
      <c r="V180" s="338"/>
      <c r="W180" s="338"/>
      <c r="X180" s="338"/>
      <c r="Y180" s="338"/>
      <c r="Z180" s="338"/>
      <c r="AA180" s="338"/>
      <c r="AB180" s="338"/>
      <c r="AC180" s="338"/>
      <c r="AD180" s="338"/>
      <c r="AE180" s="338"/>
      <c r="AF180" s="338"/>
      <c r="AG180" s="338"/>
      <c r="AH180" s="338"/>
      <c r="AI180" s="338"/>
      <c r="AJ180" s="338"/>
      <c r="AK180" s="338"/>
      <c r="AL180" s="338"/>
      <c r="AM180" s="338"/>
      <c r="AN180" s="338"/>
      <c r="AO180" s="338"/>
      <c r="AP180" s="338"/>
      <c r="AQ180" s="338"/>
      <c r="AR180" s="338"/>
      <c r="AS180" s="338"/>
      <c r="AT180" s="338"/>
      <c r="AU180" s="338"/>
      <c r="AV180" s="338"/>
      <c r="AW180" s="338"/>
      <c r="AX180" s="338"/>
      <c r="AY180" s="338"/>
      <c r="AZ180" s="338"/>
      <c r="BA180" s="338"/>
      <c r="BB180" s="338"/>
      <c r="BC180" s="338"/>
      <c r="BD180" s="338"/>
      <c r="BE180" s="338"/>
      <c r="BF180" s="338"/>
      <c r="BG180" s="338"/>
      <c r="BH180" s="338"/>
      <c r="BI180" s="338"/>
      <c r="BJ180" s="338"/>
      <c r="BK180" s="338"/>
      <c r="BL180" s="338"/>
      <c r="BM180" s="338"/>
      <c r="BN180" s="338"/>
      <c r="BO180" s="338"/>
      <c r="BP180" s="338"/>
    </row>
    <row r="181" spans="1:68" ht="18.75" customHeight="1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338"/>
      <c r="AB181" s="338"/>
      <c r="AC181" s="338"/>
      <c r="AD181" s="338"/>
      <c r="AE181" s="338"/>
      <c r="AF181" s="338"/>
      <c r="AG181" s="338"/>
      <c r="AH181" s="338"/>
      <c r="AI181" s="338"/>
      <c r="AJ181" s="338"/>
      <c r="AK181" s="338"/>
      <c r="AL181" s="338"/>
      <c r="AM181" s="338"/>
      <c r="AN181" s="338"/>
      <c r="AO181" s="338"/>
      <c r="AP181" s="338"/>
      <c r="AQ181" s="338"/>
      <c r="AR181" s="338"/>
      <c r="AS181" s="338"/>
      <c r="AT181" s="338"/>
      <c r="AU181" s="338"/>
      <c r="AV181" s="338"/>
      <c r="AW181" s="338"/>
      <c r="AX181" s="338"/>
      <c r="AY181" s="338"/>
      <c r="AZ181" s="338"/>
      <c r="BA181" s="338"/>
      <c r="BB181" s="338"/>
      <c r="BC181" s="338"/>
      <c r="BD181" s="338"/>
      <c r="BE181" s="338"/>
      <c r="BF181" s="338"/>
      <c r="BG181" s="338"/>
      <c r="BH181" s="338"/>
      <c r="BI181" s="338"/>
      <c r="BJ181" s="338"/>
      <c r="BK181" s="338"/>
      <c r="BL181" s="338"/>
      <c r="BM181" s="338"/>
      <c r="BN181" s="338"/>
      <c r="BO181" s="338"/>
      <c r="BP181" s="338"/>
    </row>
    <row r="182" spans="1:68" ht="18.75" customHeight="1">
      <c r="A182" s="131" t="s">
        <v>117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38"/>
      <c r="AB182" s="338"/>
      <c r="AC182" s="338"/>
      <c r="AD182" s="338"/>
      <c r="AE182" s="338"/>
      <c r="AF182" s="338"/>
      <c r="AG182" s="338"/>
      <c r="AH182" s="338"/>
      <c r="AI182" s="338"/>
      <c r="AJ182" s="338"/>
      <c r="AK182" s="338"/>
      <c r="AL182" s="338"/>
      <c r="AM182" s="338"/>
      <c r="AN182" s="338"/>
      <c r="AO182" s="338"/>
      <c r="AP182" s="338"/>
      <c r="AQ182" s="338"/>
      <c r="AR182" s="338"/>
      <c r="AS182" s="338"/>
      <c r="AT182" s="338"/>
      <c r="AU182" s="338"/>
      <c r="AV182" s="338"/>
      <c r="AW182" s="338"/>
      <c r="AX182" s="338"/>
      <c r="AY182" s="338"/>
      <c r="AZ182" s="338"/>
      <c r="BA182" s="338"/>
      <c r="BB182" s="338"/>
      <c r="BC182" s="338"/>
      <c r="BD182" s="338"/>
      <c r="BE182" s="338"/>
      <c r="BF182" s="338"/>
      <c r="BG182" s="338"/>
      <c r="BH182" s="338"/>
      <c r="BI182" s="338"/>
      <c r="BJ182" s="338"/>
      <c r="BK182" s="338"/>
      <c r="BL182" s="338"/>
      <c r="BM182" s="338"/>
      <c r="BN182" s="338"/>
      <c r="BO182" s="338"/>
      <c r="BP182" s="338"/>
    </row>
    <row r="183" spans="1:68" ht="18.75" customHeight="1">
      <c r="A183" s="338"/>
      <c r="B183" s="527" t="s">
        <v>118</v>
      </c>
      <c r="C183" s="527"/>
      <c r="D183" s="527"/>
      <c r="E183" s="527"/>
      <c r="F183" s="527"/>
      <c r="G183" s="527"/>
      <c r="H183" s="534" t="s">
        <v>193</v>
      </c>
      <c r="I183" s="534"/>
      <c r="J183" s="534"/>
      <c r="K183" s="534"/>
      <c r="L183" s="534"/>
      <c r="M183" s="534"/>
      <c r="N183" s="528" t="s">
        <v>138</v>
      </c>
      <c r="O183" s="528"/>
      <c r="P183" s="528"/>
      <c r="Q183" s="528"/>
      <c r="R183" s="528"/>
      <c r="S183" s="528"/>
      <c r="T183" s="568" t="s">
        <v>210</v>
      </c>
      <c r="U183" s="568"/>
      <c r="V183" s="568"/>
      <c r="W183" s="568"/>
      <c r="X183" s="568"/>
      <c r="Y183" s="568"/>
      <c r="Z183" s="534" t="s">
        <v>384</v>
      </c>
      <c r="AA183" s="534"/>
      <c r="AB183" s="534"/>
      <c r="AC183" s="534"/>
      <c r="AD183" s="534"/>
      <c r="AE183" s="534"/>
      <c r="AF183" s="527" t="s">
        <v>193</v>
      </c>
      <c r="AG183" s="527"/>
      <c r="AH183" s="527"/>
      <c r="AI183" s="527"/>
      <c r="AJ183" s="527"/>
      <c r="AK183" s="527"/>
      <c r="AL183" s="568" t="s">
        <v>114</v>
      </c>
      <c r="AM183" s="568"/>
      <c r="AN183" s="568"/>
      <c r="AO183" s="568"/>
      <c r="AP183" s="568"/>
      <c r="AQ183" s="568"/>
      <c r="AR183" s="338"/>
      <c r="AS183" s="338"/>
      <c r="AT183" s="338"/>
      <c r="AU183" s="338"/>
      <c r="AV183" s="338"/>
      <c r="AW183" s="338"/>
      <c r="AX183" s="338"/>
      <c r="AY183" s="338"/>
      <c r="AZ183" s="338"/>
      <c r="BA183" s="338"/>
      <c r="BB183" s="338"/>
      <c r="BC183" s="338"/>
      <c r="BD183" s="338"/>
      <c r="BE183" s="338"/>
      <c r="BF183" s="338"/>
      <c r="BG183" s="338"/>
      <c r="BH183" s="338"/>
      <c r="BI183" s="338"/>
      <c r="BJ183" s="338"/>
      <c r="BK183" s="338"/>
      <c r="BL183" s="338"/>
      <c r="BM183" s="338"/>
      <c r="BN183" s="338"/>
      <c r="BO183" s="338"/>
      <c r="BP183" s="338"/>
    </row>
    <row r="184" spans="1:68" ht="18.75" customHeight="1">
      <c r="A184" s="338"/>
      <c r="B184" s="529">
        <f ca="1">OFFSET(Calcu_ADJ!D8,Calcu_ADJ!I3,0)</f>
        <v>0</v>
      </c>
      <c r="C184" s="492"/>
      <c r="D184" s="492"/>
      <c r="E184" s="492"/>
      <c r="F184" s="492"/>
      <c r="G184" s="492"/>
      <c r="H184" s="535">
        <f>Calcu_ADJ!F3</f>
        <v>0</v>
      </c>
      <c r="I184" s="535"/>
      <c r="J184" s="535"/>
      <c r="K184" s="535"/>
      <c r="L184" s="535"/>
      <c r="M184" s="535"/>
      <c r="N184" s="530" t="s">
        <v>170</v>
      </c>
      <c r="O184" s="530"/>
      <c r="P184" s="530"/>
      <c r="Q184" s="530"/>
      <c r="R184" s="530"/>
      <c r="S184" s="530"/>
      <c r="T184" s="569">
        <f ca="1">Calcu_ADJ!E3</f>
        <v>0</v>
      </c>
      <c r="U184" s="569"/>
      <c r="V184" s="569"/>
      <c r="W184" s="569"/>
      <c r="X184" s="569"/>
      <c r="Y184" s="569"/>
      <c r="Z184" s="536">
        <f ca="1">B184*T184</f>
        <v>0</v>
      </c>
      <c r="AA184" s="535"/>
      <c r="AB184" s="535"/>
      <c r="AC184" s="535"/>
      <c r="AD184" s="535"/>
      <c r="AE184" s="535"/>
      <c r="AF184" s="492">
        <f ca="1">Calcu_ADJ!H3</f>
        <v>0</v>
      </c>
      <c r="AG184" s="492"/>
      <c r="AH184" s="492"/>
      <c r="AI184" s="492"/>
      <c r="AJ184" s="492"/>
      <c r="AK184" s="492"/>
      <c r="AL184" s="569" t="s">
        <v>385</v>
      </c>
      <c r="AM184" s="569"/>
      <c r="AN184" s="569"/>
      <c r="AO184" s="569"/>
      <c r="AP184" s="569"/>
      <c r="AQ184" s="569"/>
      <c r="AR184" s="338"/>
      <c r="AS184" s="338"/>
      <c r="AT184" s="338"/>
      <c r="AU184" s="338"/>
      <c r="AV184" s="338"/>
      <c r="AW184" s="338"/>
      <c r="AX184" s="338"/>
      <c r="AY184" s="338"/>
      <c r="AZ184" s="338"/>
      <c r="BA184" s="338"/>
      <c r="BB184" s="338"/>
      <c r="BC184" s="338"/>
      <c r="BD184" s="338"/>
      <c r="BE184" s="338"/>
      <c r="BF184" s="338"/>
      <c r="BG184" s="338"/>
      <c r="BH184" s="338"/>
      <c r="BI184" s="338"/>
      <c r="BJ184" s="338"/>
      <c r="BK184" s="338"/>
      <c r="BL184" s="338"/>
      <c r="BM184" s="338"/>
      <c r="BN184" s="338"/>
      <c r="BO184" s="338"/>
      <c r="BP184" s="338"/>
    </row>
    <row r="185" spans="1:68" ht="18.75" customHeight="1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18"/>
      <c r="Z185" s="317"/>
      <c r="AA185" s="317"/>
      <c r="AB185" s="317"/>
      <c r="AC185" s="317"/>
      <c r="AD185" s="317"/>
      <c r="AE185" s="317"/>
      <c r="AF185" s="317"/>
      <c r="AG185" s="317"/>
      <c r="AH185" s="317"/>
      <c r="AI185" s="317"/>
      <c r="AJ185" s="317"/>
      <c r="AK185" s="317"/>
      <c r="AL185" s="317"/>
      <c r="AM185" s="317"/>
      <c r="AN185" s="317"/>
      <c r="AO185" s="317"/>
      <c r="AP185" s="317"/>
      <c r="AQ185" s="317"/>
      <c r="AR185" s="318"/>
      <c r="AS185" s="318"/>
      <c r="AT185" s="318"/>
      <c r="AU185" s="317"/>
      <c r="AV185" s="317"/>
      <c r="AW185" s="317"/>
      <c r="AX185" s="317"/>
      <c r="AY185" s="317"/>
      <c r="AZ185" s="317"/>
      <c r="BA185" s="317"/>
      <c r="BB185" s="317"/>
      <c r="BC185" s="317"/>
      <c r="BD185" s="317"/>
      <c r="BE185" s="317"/>
      <c r="BF185" s="317"/>
      <c r="BG185" s="317"/>
      <c r="BH185" s="317"/>
      <c r="BI185" s="317"/>
      <c r="BJ185" s="317"/>
      <c r="BK185" s="317"/>
      <c r="BL185" s="317"/>
      <c r="BM185" s="317"/>
      <c r="BN185" s="317"/>
      <c r="BO185" s="317"/>
      <c r="BP185" s="317"/>
    </row>
    <row r="186" spans="1:68" ht="18.75" customHeight="1">
      <c r="A186" s="327" t="s">
        <v>275</v>
      </c>
      <c r="B186" s="317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2"/>
      <c r="N186" s="332"/>
      <c r="O186" s="332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17"/>
      <c r="AA186" s="317"/>
      <c r="AB186" s="317"/>
      <c r="AC186" s="317"/>
      <c r="AD186" s="317"/>
      <c r="AE186" s="317"/>
      <c r="AF186" s="317"/>
      <c r="AG186" s="317"/>
      <c r="AH186" s="317"/>
      <c r="AI186" s="317"/>
      <c r="AJ186" s="317"/>
      <c r="AK186" s="317"/>
      <c r="AL186" s="317"/>
      <c r="AM186" s="317"/>
      <c r="AN186" s="317"/>
      <c r="AO186" s="317"/>
      <c r="AP186" s="317"/>
      <c r="AQ186" s="317"/>
      <c r="AR186" s="332"/>
      <c r="AS186" s="332"/>
      <c r="AT186" s="332"/>
      <c r="AU186" s="317"/>
      <c r="AV186" s="317"/>
      <c r="AW186" s="317"/>
      <c r="AX186" s="317"/>
      <c r="AY186" s="317"/>
      <c r="AZ186" s="317"/>
      <c r="BA186" s="317"/>
      <c r="BB186" s="317"/>
      <c r="BC186" s="317"/>
      <c r="BD186" s="317"/>
      <c r="BE186" s="317"/>
      <c r="BF186" s="317"/>
      <c r="BG186" s="317"/>
      <c r="BH186" s="317"/>
      <c r="BI186" s="317"/>
      <c r="BJ186" s="317"/>
      <c r="BK186" s="317"/>
      <c r="BL186" s="317"/>
      <c r="BM186" s="317"/>
      <c r="BN186" s="317"/>
      <c r="BO186" s="317"/>
      <c r="BP186" s="317"/>
    </row>
    <row r="187" spans="1:68" ht="18.75" customHeight="1">
      <c r="A187" s="327"/>
      <c r="B187" s="327" t="s">
        <v>119</v>
      </c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18"/>
      <c r="N187" s="318"/>
      <c r="O187" s="318"/>
      <c r="P187" s="332"/>
      <c r="Q187" s="332"/>
      <c r="R187" s="332"/>
      <c r="S187" s="332"/>
      <c r="T187" s="332"/>
      <c r="U187" s="332"/>
      <c r="V187" s="332"/>
      <c r="W187" s="332"/>
      <c r="X187" s="332"/>
      <c r="Y187" s="318"/>
      <c r="Z187" s="318"/>
      <c r="AA187" s="318"/>
      <c r="AB187" s="318"/>
      <c r="AC187" s="318"/>
      <c r="AD187" s="318"/>
      <c r="AE187" s="318"/>
      <c r="AF187" s="171"/>
      <c r="AG187" s="171"/>
      <c r="AH187" s="171"/>
      <c r="AI187" s="171"/>
      <c r="AJ187" s="171"/>
      <c r="AK187" s="171"/>
      <c r="AL187" s="318"/>
      <c r="AM187" s="318"/>
      <c r="AN187" s="318"/>
      <c r="AO187" s="318"/>
      <c r="AP187" s="318"/>
      <c r="AQ187" s="318"/>
      <c r="AR187" s="318"/>
      <c r="AS187" s="318"/>
      <c r="AT187" s="332"/>
      <c r="AU187" s="317"/>
      <c r="AV187" s="317"/>
      <c r="AW187" s="317"/>
      <c r="AX187" s="317"/>
      <c r="AY187" s="317"/>
      <c r="AZ187" s="317"/>
      <c r="BA187" s="317"/>
      <c r="BB187" s="317"/>
      <c r="BC187" s="317"/>
      <c r="BD187" s="317"/>
      <c r="BE187" s="317"/>
      <c r="BF187" s="317"/>
      <c r="BG187" s="317"/>
      <c r="BH187" s="317"/>
      <c r="BI187" s="317"/>
      <c r="BJ187" s="317"/>
      <c r="BK187" s="317"/>
      <c r="BL187" s="317"/>
      <c r="BM187" s="317"/>
      <c r="BN187" s="317"/>
      <c r="BO187" s="317"/>
      <c r="BP187" s="317"/>
    </row>
    <row r="188" spans="1:68" ht="18.75" customHeight="1">
      <c r="A188" s="327"/>
      <c r="B188" s="473" t="s">
        <v>277</v>
      </c>
      <c r="C188" s="474"/>
      <c r="D188" s="474"/>
      <c r="E188" s="474"/>
      <c r="F188" s="474"/>
      <c r="G188" s="475"/>
      <c r="H188" s="531" t="s">
        <v>279</v>
      </c>
      <c r="I188" s="532"/>
      <c r="J188" s="532"/>
      <c r="K188" s="532"/>
      <c r="L188" s="532"/>
      <c r="M188" s="532"/>
      <c r="N188" s="532"/>
      <c r="O188" s="532"/>
      <c r="P188" s="532"/>
      <c r="Q188" s="532"/>
      <c r="R188" s="532"/>
      <c r="S188" s="532"/>
      <c r="T188" s="532"/>
      <c r="U188" s="532"/>
      <c r="V188" s="532"/>
      <c r="W188" s="532"/>
      <c r="X188" s="532"/>
      <c r="Y188" s="532"/>
      <c r="Z188" s="533" t="s">
        <v>281</v>
      </c>
      <c r="AA188" s="533"/>
      <c r="AB188" s="533"/>
      <c r="AC188" s="533"/>
      <c r="AD188" s="533"/>
      <c r="AE188" s="533"/>
      <c r="AF188" s="533" t="s">
        <v>282</v>
      </c>
      <c r="AG188" s="533"/>
      <c r="AH188" s="533"/>
      <c r="AI188" s="533"/>
      <c r="AJ188" s="533"/>
      <c r="AK188" s="533"/>
      <c r="AL188" s="132"/>
      <c r="AM188" s="133"/>
      <c r="AN188" s="133"/>
      <c r="AO188" s="133"/>
      <c r="AP188" s="133"/>
      <c r="AQ188" s="133"/>
      <c r="AR188" s="318"/>
      <c r="AS188" s="318"/>
      <c r="AT188" s="318"/>
      <c r="AU188" s="317"/>
      <c r="AV188" s="317"/>
      <c r="AW188" s="317"/>
      <c r="AX188" s="317"/>
      <c r="AY188" s="317"/>
      <c r="AZ188" s="317"/>
      <c r="BA188" s="317"/>
      <c r="BB188" s="317"/>
      <c r="BC188" s="317"/>
      <c r="BD188" s="317"/>
      <c r="BE188" s="317"/>
      <c r="BF188" s="317"/>
      <c r="BG188" s="317"/>
      <c r="BH188" s="317"/>
      <c r="BI188" s="317"/>
      <c r="BJ188" s="317"/>
      <c r="BK188" s="317"/>
      <c r="BL188" s="317"/>
      <c r="BM188" s="317"/>
      <c r="BN188" s="317"/>
      <c r="BO188" s="317"/>
      <c r="BP188" s="317"/>
    </row>
    <row r="189" spans="1:68" ht="18.75" customHeight="1">
      <c r="A189" s="327"/>
      <c r="B189" s="476"/>
      <c r="C189" s="477"/>
      <c r="D189" s="477"/>
      <c r="E189" s="477"/>
      <c r="F189" s="477"/>
      <c r="G189" s="478"/>
      <c r="H189" s="531" t="s">
        <v>283</v>
      </c>
      <c r="I189" s="532"/>
      <c r="J189" s="532"/>
      <c r="K189" s="532"/>
      <c r="L189" s="532"/>
      <c r="M189" s="537"/>
      <c r="N189" s="531" t="s">
        <v>284</v>
      </c>
      <c r="O189" s="532"/>
      <c r="P189" s="532"/>
      <c r="Q189" s="532"/>
      <c r="R189" s="532"/>
      <c r="S189" s="537"/>
      <c r="T189" s="531" t="s">
        <v>285</v>
      </c>
      <c r="U189" s="532"/>
      <c r="V189" s="532"/>
      <c r="W189" s="532"/>
      <c r="X189" s="532"/>
      <c r="Y189" s="532"/>
      <c r="Z189" s="533"/>
      <c r="AA189" s="533"/>
      <c r="AB189" s="533"/>
      <c r="AC189" s="533"/>
      <c r="AD189" s="533"/>
      <c r="AE189" s="533"/>
      <c r="AF189" s="533"/>
      <c r="AG189" s="533"/>
      <c r="AH189" s="533"/>
      <c r="AI189" s="533"/>
      <c r="AJ189" s="533"/>
      <c r="AK189" s="533"/>
      <c r="AL189" s="132"/>
      <c r="AM189" s="133"/>
      <c r="AN189" s="133"/>
      <c r="AO189" s="133"/>
      <c r="AP189" s="133"/>
      <c r="AQ189" s="133"/>
      <c r="AR189" s="318"/>
      <c r="AS189" s="318"/>
      <c r="AT189" s="318"/>
      <c r="AU189" s="317"/>
      <c r="AV189" s="317"/>
      <c r="AW189" s="317"/>
      <c r="AX189" s="317"/>
      <c r="AY189" s="317"/>
      <c r="AZ189" s="317"/>
      <c r="BA189" s="317"/>
      <c r="BB189" s="317"/>
      <c r="BC189" s="317"/>
      <c r="BD189" s="317"/>
      <c r="BE189" s="317"/>
      <c r="BF189" s="317"/>
      <c r="BG189" s="317"/>
      <c r="BH189" s="317"/>
      <c r="BI189" s="317"/>
      <c r="BJ189" s="317"/>
      <c r="BK189" s="317"/>
      <c r="BL189" s="317"/>
      <c r="BM189" s="317"/>
      <c r="BN189" s="317"/>
      <c r="BO189" s="317"/>
      <c r="BP189" s="317"/>
    </row>
    <row r="190" spans="1:68" ht="18.75" customHeight="1">
      <c r="A190" s="327"/>
      <c r="B190" s="470">
        <f>Force_3_1!E4</f>
        <v>0</v>
      </c>
      <c r="C190" s="471"/>
      <c r="D190" s="471"/>
      <c r="E190" s="471"/>
      <c r="F190" s="471"/>
      <c r="G190" s="472"/>
      <c r="H190" s="516">
        <f ca="1">Force_3_1!R4*T184</f>
        <v>0</v>
      </c>
      <c r="I190" s="471"/>
      <c r="J190" s="471"/>
      <c r="K190" s="471"/>
      <c r="L190" s="471"/>
      <c r="M190" s="517"/>
      <c r="N190" s="516">
        <f ca="1">Force_3_1!S4*T184</f>
        <v>0</v>
      </c>
      <c r="O190" s="471"/>
      <c r="P190" s="471"/>
      <c r="Q190" s="471"/>
      <c r="R190" s="471"/>
      <c r="S190" s="517"/>
      <c r="T190" s="516">
        <f ca="1">Force_3_1!T4*T184</f>
        <v>0</v>
      </c>
      <c r="U190" s="471"/>
      <c r="V190" s="471"/>
      <c r="W190" s="471"/>
      <c r="X190" s="471"/>
      <c r="Y190" s="471"/>
      <c r="Z190" s="518">
        <f ca="1">AVERAGE(H190:Y190)</f>
        <v>0</v>
      </c>
      <c r="AA190" s="518"/>
      <c r="AB190" s="518"/>
      <c r="AC190" s="518"/>
      <c r="AD190" s="518"/>
      <c r="AE190" s="518"/>
      <c r="AF190" s="519">
        <f ca="1">STDEV(H190:Y190)</f>
        <v>0</v>
      </c>
      <c r="AG190" s="519"/>
      <c r="AH190" s="519"/>
      <c r="AI190" s="519"/>
      <c r="AJ190" s="519"/>
      <c r="AK190" s="519"/>
      <c r="AL190" s="134"/>
      <c r="AM190" s="75"/>
      <c r="AN190" s="75"/>
      <c r="AO190" s="75"/>
      <c r="AP190" s="75"/>
      <c r="AQ190" s="75"/>
      <c r="AR190" s="318"/>
      <c r="AS190" s="318"/>
      <c r="AT190" s="318"/>
      <c r="AU190" s="317"/>
      <c r="AV190" s="317"/>
      <c r="AW190" s="317"/>
      <c r="AX190" s="317"/>
      <c r="AY190" s="317"/>
      <c r="AZ190" s="317"/>
      <c r="BA190" s="317"/>
      <c r="BB190" s="317"/>
      <c r="BC190" s="317"/>
      <c r="BD190" s="317"/>
      <c r="BE190" s="317"/>
      <c r="BF190" s="317"/>
      <c r="BG190" s="317"/>
      <c r="BH190" s="317"/>
      <c r="BI190" s="317"/>
      <c r="BJ190" s="317"/>
      <c r="BK190" s="317"/>
      <c r="BL190" s="317"/>
      <c r="BM190" s="317"/>
      <c r="BN190" s="317"/>
      <c r="BO190" s="317"/>
      <c r="BP190" s="317"/>
    </row>
    <row r="191" spans="1:68" ht="18.75" customHeight="1">
      <c r="A191" s="327"/>
      <c r="B191" s="470">
        <f>Force_3_1!E5</f>
        <v>0</v>
      </c>
      <c r="C191" s="471"/>
      <c r="D191" s="471"/>
      <c r="E191" s="471"/>
      <c r="F191" s="471"/>
      <c r="G191" s="472"/>
      <c r="H191" s="516">
        <f ca="1">Force_3_1!R5*T184</f>
        <v>0</v>
      </c>
      <c r="I191" s="471"/>
      <c r="J191" s="471"/>
      <c r="K191" s="471"/>
      <c r="L191" s="471"/>
      <c r="M191" s="517"/>
      <c r="N191" s="516">
        <f ca="1">Force_3_1!S5*T184</f>
        <v>0</v>
      </c>
      <c r="O191" s="471"/>
      <c r="P191" s="471"/>
      <c r="Q191" s="471"/>
      <c r="R191" s="471"/>
      <c r="S191" s="517"/>
      <c r="T191" s="516">
        <f ca="1">Force_3_1!T5*T184</f>
        <v>0</v>
      </c>
      <c r="U191" s="471"/>
      <c r="V191" s="471"/>
      <c r="W191" s="471"/>
      <c r="X191" s="471"/>
      <c r="Y191" s="471"/>
      <c r="Z191" s="518">
        <f ca="1">AVERAGE(H191:Y191)</f>
        <v>0</v>
      </c>
      <c r="AA191" s="518"/>
      <c r="AB191" s="518"/>
      <c r="AC191" s="518"/>
      <c r="AD191" s="518"/>
      <c r="AE191" s="518"/>
      <c r="AF191" s="519">
        <f ca="1">STDEV(H191:Y191)</f>
        <v>0</v>
      </c>
      <c r="AG191" s="519"/>
      <c r="AH191" s="519"/>
      <c r="AI191" s="519"/>
      <c r="AJ191" s="519"/>
      <c r="AK191" s="519"/>
      <c r="AL191" s="134"/>
      <c r="AM191" s="75"/>
      <c r="AN191" s="75"/>
      <c r="AO191" s="75"/>
      <c r="AP191" s="75"/>
      <c r="AQ191" s="75"/>
      <c r="AR191" s="318"/>
      <c r="AS191" s="318"/>
      <c r="AT191" s="318"/>
      <c r="AU191" s="317"/>
      <c r="AV191" s="317"/>
      <c r="AW191" s="317"/>
      <c r="AX191" s="317"/>
      <c r="AY191" s="317"/>
      <c r="AZ191" s="317"/>
      <c r="BA191" s="317"/>
      <c r="BB191" s="317"/>
      <c r="BC191" s="317"/>
      <c r="BD191" s="317"/>
      <c r="BE191" s="317"/>
      <c r="BF191" s="317"/>
      <c r="BG191" s="317"/>
      <c r="BH191" s="317"/>
      <c r="BI191" s="317"/>
      <c r="BJ191" s="317"/>
      <c r="BK191" s="317"/>
      <c r="BL191" s="317"/>
      <c r="BM191" s="317"/>
      <c r="BN191" s="317"/>
      <c r="BO191" s="317"/>
      <c r="BP191" s="317"/>
    </row>
    <row r="192" spans="1:68" ht="18.75" customHeight="1">
      <c r="A192" s="327"/>
      <c r="B192" s="470">
        <f>Force_3_1!E6</f>
        <v>0</v>
      </c>
      <c r="C192" s="471"/>
      <c r="D192" s="471"/>
      <c r="E192" s="471"/>
      <c r="F192" s="471"/>
      <c r="G192" s="472"/>
      <c r="H192" s="516">
        <f ca="1">Force_3_1!R6*T184</f>
        <v>0</v>
      </c>
      <c r="I192" s="471"/>
      <c r="J192" s="471"/>
      <c r="K192" s="471"/>
      <c r="L192" s="471"/>
      <c r="M192" s="517"/>
      <c r="N192" s="516">
        <f ca="1">Force_3_1!S6*T184</f>
        <v>0</v>
      </c>
      <c r="O192" s="471"/>
      <c r="P192" s="471"/>
      <c r="Q192" s="471"/>
      <c r="R192" s="471"/>
      <c r="S192" s="517"/>
      <c r="T192" s="516">
        <f ca="1">Force_3_1!T6*T184</f>
        <v>0</v>
      </c>
      <c r="U192" s="471"/>
      <c r="V192" s="471"/>
      <c r="W192" s="471"/>
      <c r="X192" s="471"/>
      <c r="Y192" s="471"/>
      <c r="Z192" s="518">
        <f ca="1">AVERAGE(H192:Y192)</f>
        <v>0</v>
      </c>
      <c r="AA192" s="518"/>
      <c r="AB192" s="518"/>
      <c r="AC192" s="518"/>
      <c r="AD192" s="518"/>
      <c r="AE192" s="518"/>
      <c r="AF192" s="519">
        <f ca="1">STDEV(H192:Y192)</f>
        <v>0</v>
      </c>
      <c r="AG192" s="519"/>
      <c r="AH192" s="519"/>
      <c r="AI192" s="519"/>
      <c r="AJ192" s="519"/>
      <c r="AK192" s="519"/>
      <c r="AL192" s="134"/>
      <c r="AM192" s="75"/>
      <c r="AN192" s="75"/>
      <c r="AO192" s="75"/>
      <c r="AP192" s="75"/>
      <c r="AQ192" s="75"/>
      <c r="AR192" s="318"/>
      <c r="AS192" s="318"/>
      <c r="AT192" s="318"/>
      <c r="AU192" s="317"/>
      <c r="AV192" s="317"/>
      <c r="AW192" s="317"/>
      <c r="AX192" s="317"/>
      <c r="AY192" s="317"/>
      <c r="AZ192" s="317"/>
      <c r="BA192" s="317"/>
      <c r="BB192" s="317"/>
      <c r="BC192" s="317"/>
      <c r="BD192" s="317"/>
      <c r="BE192" s="317"/>
      <c r="BF192" s="317"/>
      <c r="BG192" s="317"/>
      <c r="BH192" s="317"/>
      <c r="BI192" s="317"/>
      <c r="BJ192" s="317"/>
      <c r="BK192" s="317"/>
      <c r="BL192" s="317"/>
      <c r="BM192" s="317"/>
      <c r="BN192" s="317"/>
      <c r="BO192" s="317"/>
      <c r="BP192" s="317"/>
    </row>
    <row r="193" spans="1:68" ht="18.75" customHeight="1">
      <c r="A193" s="327"/>
      <c r="B193" s="324"/>
      <c r="C193" s="324"/>
      <c r="D193" s="324"/>
      <c r="E193" s="324"/>
      <c r="F193" s="324"/>
      <c r="G193" s="324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172"/>
      <c r="AA193" s="172"/>
      <c r="AB193" s="172"/>
      <c r="AC193" s="172"/>
      <c r="AD193" s="172"/>
      <c r="AE193" s="172"/>
      <c r="AF193" s="258"/>
      <c r="AG193" s="258"/>
      <c r="AH193" s="258"/>
      <c r="AI193" s="258"/>
      <c r="AJ193" s="258"/>
      <c r="AK193" s="258"/>
      <c r="AL193" s="75"/>
      <c r="AM193" s="75"/>
      <c r="AN193" s="75"/>
      <c r="AO193" s="75"/>
      <c r="AP193" s="75"/>
      <c r="AQ193" s="75"/>
      <c r="AR193" s="318"/>
      <c r="AS193" s="318"/>
      <c r="AT193" s="318"/>
      <c r="AU193" s="317"/>
      <c r="AV193" s="317"/>
      <c r="AW193" s="317"/>
      <c r="AX193" s="317"/>
      <c r="AY193" s="317"/>
      <c r="AZ193" s="317"/>
      <c r="BA193" s="317"/>
      <c r="BB193" s="317"/>
      <c r="BC193" s="317"/>
      <c r="BD193" s="317"/>
      <c r="BE193" s="317"/>
      <c r="BF193" s="317"/>
      <c r="BG193" s="317"/>
      <c r="BH193" s="317"/>
      <c r="BI193" s="317"/>
      <c r="BJ193" s="317"/>
      <c r="BK193" s="317"/>
      <c r="BL193" s="317"/>
      <c r="BM193" s="317"/>
      <c r="BN193" s="317"/>
      <c r="BO193" s="317"/>
      <c r="BP193" s="317"/>
    </row>
    <row r="194" spans="1:68" ht="18.75" customHeight="1">
      <c r="A194" s="327"/>
      <c r="B194" s="327" t="s">
        <v>286</v>
      </c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18"/>
      <c r="N194" s="318"/>
      <c r="O194" s="318"/>
      <c r="P194" s="332"/>
      <c r="Q194" s="332"/>
      <c r="R194" s="332"/>
      <c r="S194" s="332"/>
      <c r="T194" s="332"/>
      <c r="U194" s="332"/>
      <c r="V194" s="332"/>
      <c r="W194" s="332"/>
      <c r="X194" s="332"/>
      <c r="Y194" s="318"/>
      <c r="Z194" s="318"/>
      <c r="AA194" s="318"/>
      <c r="AB194" s="318"/>
      <c r="AC194" s="318"/>
      <c r="AD194" s="318"/>
      <c r="AE194" s="318"/>
      <c r="AF194" s="171"/>
      <c r="AG194" s="171"/>
      <c r="AH194" s="171"/>
      <c r="AI194" s="171"/>
      <c r="AJ194" s="171"/>
      <c r="AK194" s="171"/>
      <c r="AL194" s="318"/>
      <c r="AM194" s="318"/>
      <c r="AN194" s="318"/>
      <c r="AO194" s="318"/>
      <c r="AP194" s="318"/>
      <c r="AQ194" s="318"/>
      <c r="AR194" s="318"/>
      <c r="AS194" s="318"/>
      <c r="AT194" s="332"/>
      <c r="AU194" s="317"/>
      <c r="AV194" s="317"/>
      <c r="AW194" s="317"/>
      <c r="AX194" s="317"/>
      <c r="AY194" s="317"/>
      <c r="AZ194" s="317"/>
      <c r="BA194" s="317"/>
      <c r="BB194" s="317"/>
      <c r="BC194" s="317"/>
      <c r="BD194" s="317"/>
      <c r="BE194" s="317"/>
      <c r="BF194" s="317"/>
      <c r="BG194" s="317"/>
      <c r="BH194" s="317"/>
      <c r="BI194" s="317"/>
      <c r="BJ194" s="317"/>
      <c r="BK194" s="317"/>
      <c r="BL194" s="317"/>
      <c r="BM194" s="317"/>
      <c r="BN194" s="317"/>
      <c r="BO194" s="317"/>
      <c r="BP194" s="317"/>
    </row>
    <row r="195" spans="1:68" ht="18.75" customHeight="1">
      <c r="A195" s="327"/>
      <c r="B195" s="473" t="s">
        <v>276</v>
      </c>
      <c r="C195" s="474"/>
      <c r="D195" s="474"/>
      <c r="E195" s="474"/>
      <c r="F195" s="474"/>
      <c r="G195" s="475"/>
      <c r="H195" s="531" t="s">
        <v>278</v>
      </c>
      <c r="I195" s="532"/>
      <c r="J195" s="532"/>
      <c r="K195" s="532"/>
      <c r="L195" s="532"/>
      <c r="M195" s="532"/>
      <c r="N195" s="532"/>
      <c r="O195" s="532"/>
      <c r="P195" s="532"/>
      <c r="Q195" s="532"/>
      <c r="R195" s="532"/>
      <c r="S195" s="532"/>
      <c r="T195" s="532"/>
      <c r="U195" s="532"/>
      <c r="V195" s="532"/>
      <c r="W195" s="532"/>
      <c r="X195" s="532"/>
      <c r="Y195" s="532"/>
      <c r="Z195" s="533" t="s">
        <v>281</v>
      </c>
      <c r="AA195" s="533"/>
      <c r="AB195" s="533"/>
      <c r="AC195" s="533"/>
      <c r="AD195" s="533"/>
      <c r="AE195" s="533"/>
      <c r="AF195" s="533" t="s">
        <v>282</v>
      </c>
      <c r="AG195" s="533"/>
      <c r="AH195" s="533"/>
      <c r="AI195" s="533"/>
      <c r="AJ195" s="533"/>
      <c r="AK195" s="533"/>
      <c r="AL195" s="132"/>
      <c r="AM195" s="133"/>
      <c r="AN195" s="133"/>
      <c r="AO195" s="133"/>
      <c r="AP195" s="133"/>
      <c r="AQ195" s="133"/>
      <c r="AR195" s="318"/>
      <c r="AS195" s="318"/>
      <c r="AT195" s="318"/>
      <c r="AU195" s="317"/>
      <c r="AV195" s="317"/>
      <c r="AW195" s="317"/>
      <c r="AX195" s="317"/>
      <c r="AY195" s="317"/>
      <c r="AZ195" s="317"/>
      <c r="BA195" s="317"/>
      <c r="BB195" s="317"/>
      <c r="BC195" s="317"/>
      <c r="BD195" s="317"/>
      <c r="BE195" s="317"/>
      <c r="BF195" s="317"/>
      <c r="BG195" s="317"/>
      <c r="BH195" s="317"/>
      <c r="BI195" s="317"/>
      <c r="BJ195" s="317"/>
      <c r="BK195" s="317"/>
      <c r="BL195" s="317"/>
      <c r="BM195" s="317"/>
      <c r="BN195" s="317"/>
      <c r="BO195" s="317"/>
      <c r="BP195" s="317"/>
    </row>
    <row r="196" spans="1:68" ht="18.75" customHeight="1">
      <c r="A196" s="327"/>
      <c r="B196" s="476"/>
      <c r="C196" s="477"/>
      <c r="D196" s="477"/>
      <c r="E196" s="477"/>
      <c r="F196" s="477"/>
      <c r="G196" s="478"/>
      <c r="H196" s="531" t="s">
        <v>283</v>
      </c>
      <c r="I196" s="532"/>
      <c r="J196" s="532"/>
      <c r="K196" s="532"/>
      <c r="L196" s="532"/>
      <c r="M196" s="537"/>
      <c r="N196" s="531" t="s">
        <v>284</v>
      </c>
      <c r="O196" s="532"/>
      <c r="P196" s="532"/>
      <c r="Q196" s="532"/>
      <c r="R196" s="532"/>
      <c r="S196" s="537"/>
      <c r="T196" s="531" t="s">
        <v>285</v>
      </c>
      <c r="U196" s="532"/>
      <c r="V196" s="532"/>
      <c r="W196" s="532"/>
      <c r="X196" s="532"/>
      <c r="Y196" s="532"/>
      <c r="Z196" s="533"/>
      <c r="AA196" s="533"/>
      <c r="AB196" s="533"/>
      <c r="AC196" s="533"/>
      <c r="AD196" s="533"/>
      <c r="AE196" s="533"/>
      <c r="AF196" s="533"/>
      <c r="AG196" s="533"/>
      <c r="AH196" s="533"/>
      <c r="AI196" s="533"/>
      <c r="AJ196" s="533"/>
      <c r="AK196" s="533"/>
      <c r="AL196" s="132"/>
      <c r="AM196" s="133"/>
      <c r="AN196" s="133"/>
      <c r="AO196" s="133"/>
      <c r="AP196" s="133"/>
      <c r="AQ196" s="133"/>
      <c r="AR196" s="318"/>
      <c r="AS196" s="318"/>
      <c r="AT196" s="318"/>
      <c r="AU196" s="317"/>
      <c r="AV196" s="317"/>
      <c r="AW196" s="317"/>
      <c r="AX196" s="317"/>
      <c r="AY196" s="317"/>
      <c r="AZ196" s="317"/>
      <c r="BA196" s="317"/>
      <c r="BB196" s="317"/>
      <c r="BC196" s="317"/>
      <c r="BD196" s="317"/>
      <c r="BE196" s="317"/>
      <c r="BF196" s="317"/>
      <c r="BG196" s="317"/>
      <c r="BH196" s="317"/>
      <c r="BI196" s="317"/>
      <c r="BJ196" s="317"/>
      <c r="BK196" s="317"/>
      <c r="BL196" s="317"/>
      <c r="BM196" s="317"/>
      <c r="BN196" s="317"/>
      <c r="BO196" s="317"/>
      <c r="BP196" s="317"/>
    </row>
    <row r="197" spans="1:68" ht="18.75" customHeight="1">
      <c r="A197" s="327"/>
      <c r="B197" s="470">
        <f>Force_3_1!E7</f>
        <v>0</v>
      </c>
      <c r="C197" s="471"/>
      <c r="D197" s="471"/>
      <c r="E197" s="471"/>
      <c r="F197" s="471"/>
      <c r="G197" s="472"/>
      <c r="H197" s="516">
        <f ca="1">Force_3_1!R7*T$184</f>
        <v>0</v>
      </c>
      <c r="I197" s="471"/>
      <c r="J197" s="471"/>
      <c r="K197" s="471"/>
      <c r="L197" s="471"/>
      <c r="M197" s="517"/>
      <c r="N197" s="516">
        <f ca="1">Force_3_1!S7*T$184</f>
        <v>0</v>
      </c>
      <c r="O197" s="471"/>
      <c r="P197" s="471"/>
      <c r="Q197" s="471"/>
      <c r="R197" s="471"/>
      <c r="S197" s="517"/>
      <c r="T197" s="516">
        <f ca="1">Force_3_1!T7*T$184</f>
        <v>0</v>
      </c>
      <c r="U197" s="471"/>
      <c r="V197" s="471"/>
      <c r="W197" s="471"/>
      <c r="X197" s="471"/>
      <c r="Y197" s="517"/>
      <c r="Z197" s="522">
        <f t="shared" ref="Z197:Z208" ca="1" si="4">AVERAGE(H197:Y197)</f>
        <v>0</v>
      </c>
      <c r="AA197" s="523"/>
      <c r="AB197" s="523"/>
      <c r="AC197" s="523"/>
      <c r="AD197" s="523"/>
      <c r="AE197" s="524"/>
      <c r="AF197" s="525">
        <f t="shared" ref="AF197:AF208" ca="1" si="5">STDEV(H197:Y197)</f>
        <v>0</v>
      </c>
      <c r="AG197" s="523"/>
      <c r="AH197" s="523"/>
      <c r="AI197" s="523"/>
      <c r="AJ197" s="523"/>
      <c r="AK197" s="526"/>
      <c r="AL197" s="134"/>
      <c r="AM197" s="75"/>
      <c r="AN197" s="75"/>
      <c r="AO197" s="75"/>
      <c r="AP197" s="75"/>
      <c r="AQ197" s="75"/>
      <c r="AR197" s="318"/>
      <c r="AS197" s="318"/>
      <c r="AT197" s="318"/>
      <c r="AU197" s="317"/>
      <c r="AV197" s="317"/>
      <c r="AW197" s="317"/>
      <c r="AX197" s="317"/>
      <c r="AY197" s="317"/>
      <c r="AZ197" s="317"/>
      <c r="BA197" s="317"/>
      <c r="BB197" s="317"/>
      <c r="BC197" s="317"/>
      <c r="BD197" s="317"/>
      <c r="BE197" s="317"/>
      <c r="BF197" s="317"/>
      <c r="BG197" s="317"/>
      <c r="BH197" s="317"/>
      <c r="BI197" s="317"/>
      <c r="BJ197" s="317"/>
      <c r="BK197" s="317"/>
      <c r="BL197" s="317"/>
      <c r="BM197" s="317"/>
      <c r="BN197" s="317"/>
      <c r="BO197" s="317"/>
      <c r="BP197" s="317"/>
    </row>
    <row r="198" spans="1:68" ht="18.75" customHeight="1">
      <c r="A198" s="327"/>
      <c r="B198" s="470">
        <f>Force_3_1!E8</f>
        <v>0</v>
      </c>
      <c r="C198" s="471"/>
      <c r="D198" s="471"/>
      <c r="E198" s="471"/>
      <c r="F198" s="471"/>
      <c r="G198" s="472"/>
      <c r="H198" s="516">
        <f ca="1">Force_3_1!R8*T$184</f>
        <v>0</v>
      </c>
      <c r="I198" s="471"/>
      <c r="J198" s="471"/>
      <c r="K198" s="471"/>
      <c r="L198" s="471"/>
      <c r="M198" s="517"/>
      <c r="N198" s="516">
        <f ca="1">Force_3_1!S8*T$184</f>
        <v>0</v>
      </c>
      <c r="O198" s="471"/>
      <c r="P198" s="471"/>
      <c r="Q198" s="471"/>
      <c r="R198" s="471"/>
      <c r="S198" s="517"/>
      <c r="T198" s="516">
        <f ca="1">Force_3_1!T8*T$184</f>
        <v>0</v>
      </c>
      <c r="U198" s="471"/>
      <c r="V198" s="471"/>
      <c r="W198" s="471"/>
      <c r="X198" s="471"/>
      <c r="Y198" s="517"/>
      <c r="Z198" s="522">
        <f t="shared" ca="1" si="4"/>
        <v>0</v>
      </c>
      <c r="AA198" s="523"/>
      <c r="AB198" s="523"/>
      <c r="AC198" s="523"/>
      <c r="AD198" s="523"/>
      <c r="AE198" s="524"/>
      <c r="AF198" s="525">
        <f t="shared" ca="1" si="5"/>
        <v>0</v>
      </c>
      <c r="AG198" s="523"/>
      <c r="AH198" s="523"/>
      <c r="AI198" s="523"/>
      <c r="AJ198" s="523"/>
      <c r="AK198" s="526"/>
      <c r="AL198" s="134"/>
      <c r="AM198" s="75"/>
      <c r="AN198" s="75"/>
      <c r="AO198" s="75"/>
      <c r="AP198" s="75"/>
      <c r="AQ198" s="75"/>
      <c r="AR198" s="318"/>
      <c r="AS198" s="318"/>
      <c r="AT198" s="318"/>
      <c r="AU198" s="317"/>
      <c r="AV198" s="317"/>
      <c r="AW198" s="317"/>
      <c r="AX198" s="317"/>
      <c r="AY198" s="317"/>
      <c r="AZ198" s="317"/>
      <c r="BA198" s="317"/>
      <c r="BB198" s="317"/>
      <c r="BC198" s="317"/>
      <c r="BD198" s="317"/>
      <c r="BE198" s="317"/>
      <c r="BF198" s="317"/>
      <c r="BG198" s="317"/>
      <c r="BH198" s="317"/>
      <c r="BI198" s="317"/>
      <c r="BJ198" s="317"/>
      <c r="BK198" s="317"/>
      <c r="BL198" s="317"/>
      <c r="BM198" s="317"/>
      <c r="BN198" s="317"/>
      <c r="BO198" s="317"/>
      <c r="BP198" s="317"/>
    </row>
    <row r="199" spans="1:68" ht="18.75" customHeight="1">
      <c r="A199" s="327"/>
      <c r="B199" s="470">
        <f>Force_3_1!E9</f>
        <v>0</v>
      </c>
      <c r="C199" s="471"/>
      <c r="D199" s="471"/>
      <c r="E199" s="471"/>
      <c r="F199" s="471"/>
      <c r="G199" s="472"/>
      <c r="H199" s="516">
        <f ca="1">Force_3_1!R9*T$184</f>
        <v>0</v>
      </c>
      <c r="I199" s="471"/>
      <c r="J199" s="471"/>
      <c r="K199" s="471"/>
      <c r="L199" s="471"/>
      <c r="M199" s="517"/>
      <c r="N199" s="516">
        <f ca="1">Force_3_1!S9*T$184</f>
        <v>0</v>
      </c>
      <c r="O199" s="471"/>
      <c r="P199" s="471"/>
      <c r="Q199" s="471"/>
      <c r="R199" s="471"/>
      <c r="S199" s="517"/>
      <c r="T199" s="516">
        <f ca="1">Force_3_1!T9*T$184</f>
        <v>0</v>
      </c>
      <c r="U199" s="471"/>
      <c r="V199" s="471"/>
      <c r="W199" s="471"/>
      <c r="X199" s="471"/>
      <c r="Y199" s="517"/>
      <c r="Z199" s="522">
        <f t="shared" ca="1" si="4"/>
        <v>0</v>
      </c>
      <c r="AA199" s="523"/>
      <c r="AB199" s="523"/>
      <c r="AC199" s="523"/>
      <c r="AD199" s="523"/>
      <c r="AE199" s="524"/>
      <c r="AF199" s="525">
        <f t="shared" ca="1" si="5"/>
        <v>0</v>
      </c>
      <c r="AG199" s="523"/>
      <c r="AH199" s="523"/>
      <c r="AI199" s="523"/>
      <c r="AJ199" s="523"/>
      <c r="AK199" s="526"/>
      <c r="AL199" s="134"/>
      <c r="AM199" s="75"/>
      <c r="AN199" s="75"/>
      <c r="AO199" s="75"/>
      <c r="AP199" s="75"/>
      <c r="AQ199" s="75"/>
      <c r="AR199" s="318"/>
      <c r="AS199" s="318"/>
      <c r="AT199" s="318"/>
      <c r="AU199" s="317"/>
      <c r="AV199" s="317"/>
      <c r="AW199" s="317"/>
      <c r="AX199" s="317"/>
      <c r="AY199" s="317"/>
      <c r="AZ199" s="317"/>
      <c r="BA199" s="317"/>
      <c r="BB199" s="317"/>
      <c r="BC199" s="317"/>
      <c r="BD199" s="317"/>
      <c r="BE199" s="317"/>
      <c r="BF199" s="317"/>
      <c r="BG199" s="317"/>
      <c r="BH199" s="317"/>
      <c r="BI199" s="317"/>
      <c r="BJ199" s="317"/>
      <c r="BK199" s="317"/>
      <c r="BL199" s="317"/>
      <c r="BM199" s="317"/>
      <c r="BN199" s="317"/>
      <c r="BO199" s="317"/>
      <c r="BP199" s="317"/>
    </row>
    <row r="200" spans="1:68" ht="18.75" customHeight="1">
      <c r="A200" s="327"/>
      <c r="B200" s="470">
        <f>Force_3_1!E10</f>
        <v>0</v>
      </c>
      <c r="C200" s="471"/>
      <c r="D200" s="471"/>
      <c r="E200" s="471"/>
      <c r="F200" s="471"/>
      <c r="G200" s="472"/>
      <c r="H200" s="516">
        <f ca="1">Force_3_1!R10*T$184</f>
        <v>0</v>
      </c>
      <c r="I200" s="471"/>
      <c r="J200" s="471"/>
      <c r="K200" s="471"/>
      <c r="L200" s="471"/>
      <c r="M200" s="517"/>
      <c r="N200" s="516">
        <f ca="1">Force_3_1!S10*T$184</f>
        <v>0</v>
      </c>
      <c r="O200" s="471"/>
      <c r="P200" s="471"/>
      <c r="Q200" s="471"/>
      <c r="R200" s="471"/>
      <c r="S200" s="517"/>
      <c r="T200" s="516">
        <f ca="1">Force_3_1!T10*T$184</f>
        <v>0</v>
      </c>
      <c r="U200" s="471"/>
      <c r="V200" s="471"/>
      <c r="W200" s="471"/>
      <c r="X200" s="471"/>
      <c r="Y200" s="517"/>
      <c r="Z200" s="522">
        <f t="shared" ca="1" si="4"/>
        <v>0</v>
      </c>
      <c r="AA200" s="523"/>
      <c r="AB200" s="523"/>
      <c r="AC200" s="523"/>
      <c r="AD200" s="523"/>
      <c r="AE200" s="524"/>
      <c r="AF200" s="525">
        <f t="shared" ca="1" si="5"/>
        <v>0</v>
      </c>
      <c r="AG200" s="523"/>
      <c r="AH200" s="523"/>
      <c r="AI200" s="523"/>
      <c r="AJ200" s="523"/>
      <c r="AK200" s="526"/>
      <c r="AL200" s="134"/>
      <c r="AM200" s="75"/>
      <c r="AN200" s="75"/>
      <c r="AO200" s="75"/>
      <c r="AP200" s="75"/>
      <c r="AQ200" s="75"/>
      <c r="AR200" s="318"/>
      <c r="AS200" s="318"/>
      <c r="AT200" s="318"/>
      <c r="AU200" s="317"/>
      <c r="AV200" s="317"/>
      <c r="AW200" s="317"/>
      <c r="AX200" s="317"/>
      <c r="AY200" s="317"/>
      <c r="AZ200" s="317"/>
      <c r="BA200" s="317"/>
      <c r="BB200" s="317"/>
      <c r="BC200" s="317"/>
      <c r="BD200" s="317"/>
      <c r="BE200" s="317"/>
      <c r="BF200" s="317"/>
      <c r="BG200" s="317"/>
      <c r="BH200" s="317"/>
      <c r="BI200" s="317"/>
      <c r="BJ200" s="317"/>
      <c r="BK200" s="317"/>
      <c r="BL200" s="317"/>
      <c r="BM200" s="317"/>
      <c r="BN200" s="317"/>
      <c r="BO200" s="317"/>
      <c r="BP200" s="317"/>
    </row>
    <row r="201" spans="1:68" ht="18.75" customHeight="1">
      <c r="A201" s="327"/>
      <c r="B201" s="470">
        <f>Force_3_1!E11</f>
        <v>0</v>
      </c>
      <c r="C201" s="471"/>
      <c r="D201" s="471"/>
      <c r="E201" s="471"/>
      <c r="F201" s="471"/>
      <c r="G201" s="472"/>
      <c r="H201" s="516">
        <f ca="1">Force_3_1!R11*T$184</f>
        <v>0</v>
      </c>
      <c r="I201" s="471"/>
      <c r="J201" s="471"/>
      <c r="K201" s="471"/>
      <c r="L201" s="471"/>
      <c r="M201" s="517"/>
      <c r="N201" s="516">
        <f ca="1">Force_3_1!S11*T$184</f>
        <v>0</v>
      </c>
      <c r="O201" s="471"/>
      <c r="P201" s="471"/>
      <c r="Q201" s="471"/>
      <c r="R201" s="471"/>
      <c r="S201" s="517"/>
      <c r="T201" s="516">
        <f ca="1">Force_3_1!T11*T$184</f>
        <v>0</v>
      </c>
      <c r="U201" s="471"/>
      <c r="V201" s="471"/>
      <c r="W201" s="471"/>
      <c r="X201" s="471"/>
      <c r="Y201" s="517"/>
      <c r="Z201" s="522">
        <f t="shared" ca="1" si="4"/>
        <v>0</v>
      </c>
      <c r="AA201" s="523"/>
      <c r="AB201" s="523"/>
      <c r="AC201" s="523"/>
      <c r="AD201" s="523"/>
      <c r="AE201" s="524"/>
      <c r="AF201" s="525">
        <f t="shared" ca="1" si="5"/>
        <v>0</v>
      </c>
      <c r="AG201" s="523"/>
      <c r="AH201" s="523"/>
      <c r="AI201" s="523"/>
      <c r="AJ201" s="523"/>
      <c r="AK201" s="526"/>
      <c r="AL201" s="134"/>
      <c r="AM201" s="75"/>
      <c r="AN201" s="75"/>
      <c r="AO201" s="75"/>
      <c r="AP201" s="75"/>
      <c r="AQ201" s="75"/>
      <c r="AR201" s="318"/>
      <c r="AS201" s="318"/>
      <c r="AT201" s="318"/>
      <c r="AU201" s="317"/>
      <c r="AV201" s="317"/>
      <c r="AW201" s="317"/>
      <c r="AX201" s="317"/>
      <c r="AY201" s="317"/>
      <c r="AZ201" s="317"/>
      <c r="BA201" s="317"/>
      <c r="BB201" s="317"/>
      <c r="BC201" s="317"/>
      <c r="BD201" s="317"/>
      <c r="BE201" s="317"/>
      <c r="BF201" s="317"/>
      <c r="BG201" s="317"/>
      <c r="BH201" s="317"/>
      <c r="BI201" s="317"/>
      <c r="BJ201" s="317"/>
      <c r="BK201" s="317"/>
      <c r="BL201" s="317"/>
      <c r="BM201" s="317"/>
      <c r="BN201" s="317"/>
      <c r="BO201" s="317"/>
      <c r="BP201" s="317"/>
    </row>
    <row r="202" spans="1:68" ht="18.75" customHeight="1">
      <c r="A202" s="327"/>
      <c r="B202" s="470">
        <f>Force_3_1!E12</f>
        <v>0</v>
      </c>
      <c r="C202" s="471"/>
      <c r="D202" s="471"/>
      <c r="E202" s="471"/>
      <c r="F202" s="471"/>
      <c r="G202" s="472"/>
      <c r="H202" s="516">
        <f ca="1">Force_3_1!R12*T$184</f>
        <v>0</v>
      </c>
      <c r="I202" s="471"/>
      <c r="J202" s="471"/>
      <c r="K202" s="471"/>
      <c r="L202" s="471"/>
      <c r="M202" s="517"/>
      <c r="N202" s="516">
        <f ca="1">Force_3_1!S12*T$184</f>
        <v>0</v>
      </c>
      <c r="O202" s="471"/>
      <c r="P202" s="471"/>
      <c r="Q202" s="471"/>
      <c r="R202" s="471"/>
      <c r="S202" s="517"/>
      <c r="T202" s="516">
        <f ca="1">Force_3_1!T12*T$184</f>
        <v>0</v>
      </c>
      <c r="U202" s="471"/>
      <c r="V202" s="471"/>
      <c r="W202" s="471"/>
      <c r="X202" s="471"/>
      <c r="Y202" s="517"/>
      <c r="Z202" s="522">
        <f t="shared" ca="1" si="4"/>
        <v>0</v>
      </c>
      <c r="AA202" s="523"/>
      <c r="AB202" s="523"/>
      <c r="AC202" s="523"/>
      <c r="AD202" s="523"/>
      <c r="AE202" s="524"/>
      <c r="AF202" s="525">
        <f t="shared" ca="1" si="5"/>
        <v>0</v>
      </c>
      <c r="AG202" s="523"/>
      <c r="AH202" s="523"/>
      <c r="AI202" s="523"/>
      <c r="AJ202" s="523"/>
      <c r="AK202" s="526"/>
      <c r="AL202" s="134"/>
      <c r="AM202" s="75"/>
      <c r="AN202" s="75"/>
      <c r="AO202" s="75"/>
      <c r="AP202" s="75"/>
      <c r="AQ202" s="75"/>
      <c r="AR202" s="318"/>
      <c r="AS202" s="318"/>
      <c r="AT202" s="318"/>
      <c r="AU202" s="317"/>
      <c r="AV202" s="317"/>
      <c r="AW202" s="317"/>
      <c r="AX202" s="317"/>
      <c r="AY202" s="317"/>
      <c r="AZ202" s="317"/>
      <c r="BA202" s="317"/>
      <c r="BB202" s="317"/>
      <c r="BC202" s="317"/>
      <c r="BD202" s="317"/>
      <c r="BE202" s="317"/>
      <c r="BF202" s="317"/>
      <c r="BG202" s="317"/>
      <c r="BH202" s="317"/>
      <c r="BI202" s="317"/>
      <c r="BJ202" s="317"/>
      <c r="BK202" s="317"/>
      <c r="BL202" s="317"/>
      <c r="BM202" s="317"/>
      <c r="BN202" s="317"/>
      <c r="BO202" s="317"/>
      <c r="BP202" s="317"/>
    </row>
    <row r="203" spans="1:68" ht="18.75" customHeight="1">
      <c r="A203" s="327"/>
      <c r="B203" s="470">
        <f>Force_3_1!E13</f>
        <v>0</v>
      </c>
      <c r="C203" s="471"/>
      <c r="D203" s="471"/>
      <c r="E203" s="471"/>
      <c r="F203" s="471"/>
      <c r="G203" s="472"/>
      <c r="H203" s="516">
        <f ca="1">Force_3_1!R13*T$184</f>
        <v>0</v>
      </c>
      <c r="I203" s="471"/>
      <c r="J203" s="471"/>
      <c r="K203" s="471"/>
      <c r="L203" s="471"/>
      <c r="M203" s="517"/>
      <c r="N203" s="516">
        <f ca="1">Force_3_1!S13*T$184</f>
        <v>0</v>
      </c>
      <c r="O203" s="471"/>
      <c r="P203" s="471"/>
      <c r="Q203" s="471"/>
      <c r="R203" s="471"/>
      <c r="S203" s="517"/>
      <c r="T203" s="516">
        <f ca="1">Force_3_1!T13*T$184</f>
        <v>0</v>
      </c>
      <c r="U203" s="471"/>
      <c r="V203" s="471"/>
      <c r="W203" s="471"/>
      <c r="X203" s="471"/>
      <c r="Y203" s="517"/>
      <c r="Z203" s="522">
        <f t="shared" ca="1" si="4"/>
        <v>0</v>
      </c>
      <c r="AA203" s="523"/>
      <c r="AB203" s="523"/>
      <c r="AC203" s="523"/>
      <c r="AD203" s="523"/>
      <c r="AE203" s="524"/>
      <c r="AF203" s="525">
        <f t="shared" ca="1" si="5"/>
        <v>0</v>
      </c>
      <c r="AG203" s="523"/>
      <c r="AH203" s="523"/>
      <c r="AI203" s="523"/>
      <c r="AJ203" s="523"/>
      <c r="AK203" s="526"/>
      <c r="AL203" s="134"/>
      <c r="AM203" s="75"/>
      <c r="AN203" s="75"/>
      <c r="AO203" s="75"/>
      <c r="AP203" s="75"/>
      <c r="AQ203" s="75"/>
      <c r="AR203" s="318"/>
      <c r="AS203" s="318"/>
      <c r="AT203" s="318"/>
      <c r="AU203" s="317"/>
      <c r="AV203" s="317"/>
      <c r="AW203" s="317"/>
      <c r="AX203" s="317"/>
      <c r="AY203" s="317"/>
      <c r="AZ203" s="317"/>
      <c r="BA203" s="317"/>
      <c r="BB203" s="317"/>
      <c r="BC203" s="317"/>
      <c r="BD203" s="317"/>
      <c r="BE203" s="317"/>
      <c r="BF203" s="317"/>
      <c r="BG203" s="317"/>
      <c r="BH203" s="317"/>
      <c r="BI203" s="317"/>
      <c r="BJ203" s="317"/>
      <c r="BK203" s="317"/>
      <c r="BL203" s="317"/>
      <c r="BM203" s="317"/>
      <c r="BN203" s="317"/>
      <c r="BO203" s="317"/>
      <c r="BP203" s="317"/>
    </row>
    <row r="204" spans="1:68" ht="18.75" customHeight="1">
      <c r="A204" s="327"/>
      <c r="B204" s="470">
        <f>Force_3_1!E14</f>
        <v>0</v>
      </c>
      <c r="C204" s="471"/>
      <c r="D204" s="471"/>
      <c r="E204" s="471"/>
      <c r="F204" s="471"/>
      <c r="G204" s="472"/>
      <c r="H204" s="516">
        <f ca="1">Force_3_1!R14*T$184</f>
        <v>0</v>
      </c>
      <c r="I204" s="471"/>
      <c r="J204" s="471"/>
      <c r="K204" s="471"/>
      <c r="L204" s="471"/>
      <c r="M204" s="517"/>
      <c r="N204" s="516">
        <f ca="1">Force_3_1!S14*T$184</f>
        <v>0</v>
      </c>
      <c r="O204" s="471"/>
      <c r="P204" s="471"/>
      <c r="Q204" s="471"/>
      <c r="R204" s="471"/>
      <c r="S204" s="517"/>
      <c r="T204" s="516">
        <f ca="1">Force_3_1!T14*T$184</f>
        <v>0</v>
      </c>
      <c r="U204" s="471"/>
      <c r="V204" s="471"/>
      <c r="W204" s="471"/>
      <c r="X204" s="471"/>
      <c r="Y204" s="517"/>
      <c r="Z204" s="522">
        <f t="shared" ca="1" si="4"/>
        <v>0</v>
      </c>
      <c r="AA204" s="523"/>
      <c r="AB204" s="523"/>
      <c r="AC204" s="523"/>
      <c r="AD204" s="523"/>
      <c r="AE204" s="524"/>
      <c r="AF204" s="525">
        <f t="shared" ca="1" si="5"/>
        <v>0</v>
      </c>
      <c r="AG204" s="523"/>
      <c r="AH204" s="523"/>
      <c r="AI204" s="523"/>
      <c r="AJ204" s="523"/>
      <c r="AK204" s="526"/>
      <c r="AL204" s="134"/>
      <c r="AM204" s="75"/>
      <c r="AN204" s="75"/>
      <c r="AO204" s="75"/>
      <c r="AP204" s="75"/>
      <c r="AQ204" s="75"/>
      <c r="AR204" s="318"/>
      <c r="AS204" s="318"/>
      <c r="AT204" s="318"/>
      <c r="AU204" s="317"/>
      <c r="AV204" s="317"/>
      <c r="AW204" s="317"/>
      <c r="AX204" s="317"/>
      <c r="AY204" s="317"/>
      <c r="AZ204" s="317"/>
      <c r="BA204" s="317"/>
      <c r="BB204" s="317"/>
      <c r="BC204" s="317"/>
      <c r="BD204" s="317"/>
      <c r="BE204" s="317"/>
      <c r="BF204" s="317"/>
      <c r="BG204" s="317"/>
      <c r="BH204" s="317"/>
      <c r="BI204" s="317"/>
      <c r="BJ204" s="317"/>
      <c r="BK204" s="317"/>
      <c r="BL204" s="317"/>
      <c r="BM204" s="317"/>
      <c r="BN204" s="317"/>
      <c r="BO204" s="317"/>
      <c r="BP204" s="317"/>
    </row>
    <row r="205" spans="1:68" ht="18.75" customHeight="1">
      <c r="A205" s="327"/>
      <c r="B205" s="470">
        <f>Force_3_1!E15</f>
        <v>0</v>
      </c>
      <c r="C205" s="471"/>
      <c r="D205" s="471"/>
      <c r="E205" s="471"/>
      <c r="F205" s="471"/>
      <c r="G205" s="472"/>
      <c r="H205" s="516">
        <f ca="1">Force_3_1!R15*T$184</f>
        <v>0</v>
      </c>
      <c r="I205" s="471"/>
      <c r="J205" s="471"/>
      <c r="K205" s="471"/>
      <c r="L205" s="471"/>
      <c r="M205" s="517"/>
      <c r="N205" s="516">
        <f ca="1">Force_3_1!S15*T$184</f>
        <v>0</v>
      </c>
      <c r="O205" s="471"/>
      <c r="P205" s="471"/>
      <c r="Q205" s="471"/>
      <c r="R205" s="471"/>
      <c r="S205" s="517"/>
      <c r="T205" s="516">
        <f ca="1">Force_3_1!T15*T$184</f>
        <v>0</v>
      </c>
      <c r="U205" s="471"/>
      <c r="V205" s="471"/>
      <c r="W205" s="471"/>
      <c r="X205" s="471"/>
      <c r="Y205" s="517"/>
      <c r="Z205" s="522">
        <f t="shared" ca="1" si="4"/>
        <v>0</v>
      </c>
      <c r="AA205" s="523"/>
      <c r="AB205" s="523"/>
      <c r="AC205" s="523"/>
      <c r="AD205" s="523"/>
      <c r="AE205" s="524"/>
      <c r="AF205" s="525">
        <f t="shared" ca="1" si="5"/>
        <v>0</v>
      </c>
      <c r="AG205" s="523"/>
      <c r="AH205" s="523"/>
      <c r="AI205" s="523"/>
      <c r="AJ205" s="523"/>
      <c r="AK205" s="526"/>
      <c r="AL205" s="134"/>
      <c r="AM205" s="75"/>
      <c r="AN205" s="75"/>
      <c r="AO205" s="75"/>
      <c r="AP205" s="75"/>
      <c r="AQ205" s="75"/>
      <c r="AR205" s="318"/>
      <c r="AS205" s="318"/>
      <c r="AT205" s="318"/>
      <c r="AU205" s="317"/>
      <c r="AV205" s="317"/>
      <c r="AW205" s="317"/>
      <c r="AX205" s="317"/>
      <c r="AY205" s="317"/>
      <c r="AZ205" s="317"/>
      <c r="BA205" s="317"/>
      <c r="BB205" s="317"/>
      <c r="BC205" s="317"/>
      <c r="BD205" s="317"/>
      <c r="BE205" s="317"/>
      <c r="BF205" s="317"/>
      <c r="BG205" s="317"/>
      <c r="BH205" s="317"/>
      <c r="BI205" s="317"/>
      <c r="BJ205" s="317"/>
      <c r="BK205" s="317"/>
      <c r="BL205" s="317"/>
      <c r="BM205" s="317"/>
      <c r="BN205" s="317"/>
      <c r="BO205" s="317"/>
      <c r="BP205" s="317"/>
    </row>
    <row r="206" spans="1:68" ht="18.75" customHeight="1">
      <c r="A206" s="327"/>
      <c r="B206" s="470">
        <f>Force_3_1!E16</f>
        <v>0</v>
      </c>
      <c r="C206" s="471"/>
      <c r="D206" s="471"/>
      <c r="E206" s="471"/>
      <c r="F206" s="471"/>
      <c r="G206" s="472"/>
      <c r="H206" s="516">
        <f ca="1">Force_3_1!R16*T$184</f>
        <v>0</v>
      </c>
      <c r="I206" s="471"/>
      <c r="J206" s="471"/>
      <c r="K206" s="471"/>
      <c r="L206" s="471"/>
      <c r="M206" s="517"/>
      <c r="N206" s="516">
        <f ca="1">Force_3_1!S16*T$184</f>
        <v>0</v>
      </c>
      <c r="O206" s="471"/>
      <c r="P206" s="471"/>
      <c r="Q206" s="471"/>
      <c r="R206" s="471"/>
      <c r="S206" s="517"/>
      <c r="T206" s="516">
        <f ca="1">Force_3_1!T16*T$184</f>
        <v>0</v>
      </c>
      <c r="U206" s="471"/>
      <c r="V206" s="471"/>
      <c r="W206" s="471"/>
      <c r="X206" s="471"/>
      <c r="Y206" s="517"/>
      <c r="Z206" s="522">
        <f t="shared" ca="1" si="4"/>
        <v>0</v>
      </c>
      <c r="AA206" s="523"/>
      <c r="AB206" s="523"/>
      <c r="AC206" s="523"/>
      <c r="AD206" s="523"/>
      <c r="AE206" s="524"/>
      <c r="AF206" s="525">
        <f t="shared" ca="1" si="5"/>
        <v>0</v>
      </c>
      <c r="AG206" s="523"/>
      <c r="AH206" s="523"/>
      <c r="AI206" s="523"/>
      <c r="AJ206" s="523"/>
      <c r="AK206" s="526"/>
      <c r="AL206" s="134"/>
      <c r="AM206" s="75"/>
      <c r="AN206" s="75"/>
      <c r="AO206" s="75"/>
      <c r="AP206" s="75"/>
      <c r="AQ206" s="75"/>
      <c r="AR206" s="318"/>
      <c r="AS206" s="318"/>
      <c r="AT206" s="318"/>
      <c r="AU206" s="317"/>
      <c r="AV206" s="317"/>
      <c r="AW206" s="317"/>
      <c r="AX206" s="317"/>
      <c r="AY206" s="317"/>
      <c r="AZ206" s="317"/>
      <c r="BA206" s="317"/>
      <c r="BB206" s="317"/>
      <c r="BC206" s="317"/>
      <c r="BD206" s="317"/>
      <c r="BE206" s="317"/>
      <c r="BF206" s="317"/>
      <c r="BG206" s="317"/>
      <c r="BH206" s="317"/>
      <c r="BI206" s="317"/>
      <c r="BJ206" s="317"/>
      <c r="BK206" s="317"/>
      <c r="BL206" s="317"/>
      <c r="BM206" s="317"/>
      <c r="BN206" s="317"/>
      <c r="BO206" s="317"/>
      <c r="BP206" s="317"/>
    </row>
    <row r="207" spans="1:68" ht="18.75" customHeight="1">
      <c r="A207" s="327"/>
      <c r="B207" s="470">
        <f>Force_3_1!E17</f>
        <v>0</v>
      </c>
      <c r="C207" s="471"/>
      <c r="D207" s="471"/>
      <c r="E207" s="471"/>
      <c r="F207" s="471"/>
      <c r="G207" s="472"/>
      <c r="H207" s="516">
        <f ca="1">Force_3_1!R17*T$184</f>
        <v>0</v>
      </c>
      <c r="I207" s="471"/>
      <c r="J207" s="471"/>
      <c r="K207" s="471"/>
      <c r="L207" s="471"/>
      <c r="M207" s="517"/>
      <c r="N207" s="516">
        <f ca="1">Force_3_1!S17*T$184</f>
        <v>0</v>
      </c>
      <c r="O207" s="471"/>
      <c r="P207" s="471"/>
      <c r="Q207" s="471"/>
      <c r="R207" s="471"/>
      <c r="S207" s="517"/>
      <c r="T207" s="516">
        <f ca="1">Force_3_1!T17*T$184</f>
        <v>0</v>
      </c>
      <c r="U207" s="471"/>
      <c r="V207" s="471"/>
      <c r="W207" s="471"/>
      <c r="X207" s="471"/>
      <c r="Y207" s="517"/>
      <c r="Z207" s="522">
        <f t="shared" ca="1" si="4"/>
        <v>0</v>
      </c>
      <c r="AA207" s="523"/>
      <c r="AB207" s="523"/>
      <c r="AC207" s="523"/>
      <c r="AD207" s="523"/>
      <c r="AE207" s="524"/>
      <c r="AF207" s="525">
        <f t="shared" ca="1" si="5"/>
        <v>0</v>
      </c>
      <c r="AG207" s="523"/>
      <c r="AH207" s="523"/>
      <c r="AI207" s="523"/>
      <c r="AJ207" s="523"/>
      <c r="AK207" s="526"/>
      <c r="AL207" s="134"/>
      <c r="AM207" s="75"/>
      <c r="AN207" s="75"/>
      <c r="AO207" s="75"/>
      <c r="AP207" s="75"/>
      <c r="AQ207" s="75"/>
      <c r="AR207" s="318"/>
      <c r="AS207" s="318"/>
      <c r="AT207" s="318"/>
      <c r="AU207" s="317"/>
      <c r="AV207" s="317"/>
      <c r="AW207" s="317"/>
      <c r="AX207" s="317"/>
      <c r="AY207" s="317"/>
      <c r="AZ207" s="317"/>
      <c r="BA207" s="317"/>
      <c r="BB207" s="317"/>
      <c r="BC207" s="317"/>
      <c r="BD207" s="317"/>
      <c r="BE207" s="317"/>
      <c r="BF207" s="317"/>
      <c r="BG207" s="317"/>
      <c r="BH207" s="317"/>
      <c r="BI207" s="317"/>
      <c r="BJ207" s="317"/>
      <c r="BK207" s="317"/>
      <c r="BL207" s="317"/>
      <c r="BM207" s="317"/>
      <c r="BN207" s="317"/>
      <c r="BO207" s="317"/>
      <c r="BP207" s="317"/>
    </row>
    <row r="208" spans="1:68" ht="18.75" customHeight="1">
      <c r="A208" s="327"/>
      <c r="B208" s="470">
        <f>Force_3_1!E18</f>
        <v>0</v>
      </c>
      <c r="C208" s="471"/>
      <c r="D208" s="471"/>
      <c r="E208" s="471"/>
      <c r="F208" s="471"/>
      <c r="G208" s="472"/>
      <c r="H208" s="516">
        <f ca="1">Force_3_1!R18*T$184</f>
        <v>0</v>
      </c>
      <c r="I208" s="471"/>
      <c r="J208" s="471"/>
      <c r="K208" s="471"/>
      <c r="L208" s="471"/>
      <c r="M208" s="517"/>
      <c r="N208" s="516">
        <f ca="1">Force_3_1!S18*T$184</f>
        <v>0</v>
      </c>
      <c r="O208" s="471"/>
      <c r="P208" s="471"/>
      <c r="Q208" s="471"/>
      <c r="R208" s="471"/>
      <c r="S208" s="517"/>
      <c r="T208" s="516">
        <f ca="1">Force_3_1!T18*T$184</f>
        <v>0</v>
      </c>
      <c r="U208" s="471"/>
      <c r="V208" s="471"/>
      <c r="W208" s="471"/>
      <c r="X208" s="471"/>
      <c r="Y208" s="517"/>
      <c r="Z208" s="522">
        <f t="shared" ca="1" si="4"/>
        <v>0</v>
      </c>
      <c r="AA208" s="523"/>
      <c r="AB208" s="523"/>
      <c r="AC208" s="523"/>
      <c r="AD208" s="523"/>
      <c r="AE208" s="524"/>
      <c r="AF208" s="525">
        <f t="shared" ca="1" si="5"/>
        <v>0</v>
      </c>
      <c r="AG208" s="523"/>
      <c r="AH208" s="523"/>
      <c r="AI208" s="523"/>
      <c r="AJ208" s="523"/>
      <c r="AK208" s="526"/>
      <c r="AL208" s="134"/>
      <c r="AM208" s="75"/>
      <c r="AN208" s="75"/>
      <c r="AO208" s="75"/>
      <c r="AP208" s="75"/>
      <c r="AQ208" s="75"/>
      <c r="AR208" s="318"/>
      <c r="AS208" s="318"/>
      <c r="AT208" s="318"/>
      <c r="AU208" s="317"/>
      <c r="AV208" s="317"/>
      <c r="AW208" s="317"/>
      <c r="AX208" s="317"/>
      <c r="AY208" s="317"/>
      <c r="AZ208" s="317"/>
      <c r="BA208" s="317"/>
      <c r="BB208" s="317"/>
      <c r="BC208" s="317"/>
      <c r="BD208" s="317"/>
      <c r="BE208" s="317"/>
      <c r="BF208" s="317"/>
      <c r="BG208" s="317"/>
      <c r="BH208" s="317"/>
      <c r="BI208" s="317"/>
      <c r="BJ208" s="317"/>
      <c r="BK208" s="317"/>
      <c r="BL208" s="317"/>
      <c r="BM208" s="317"/>
      <c r="BN208" s="317"/>
      <c r="BO208" s="317"/>
      <c r="BP208" s="317"/>
    </row>
    <row r="209" spans="1:68" ht="18.75" customHeight="1">
      <c r="A209" s="327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  <c r="AA209" s="326"/>
      <c r="AB209" s="326"/>
      <c r="AC209" s="326"/>
      <c r="AD209" s="326"/>
      <c r="AE209" s="326"/>
      <c r="AF209" s="326"/>
      <c r="AG209" s="326"/>
      <c r="AH209" s="324"/>
      <c r="AI209" s="318"/>
      <c r="AJ209" s="318"/>
      <c r="AK209" s="318"/>
      <c r="AL209" s="318"/>
      <c r="AM209" s="318"/>
      <c r="AN209" s="318"/>
      <c r="AO209" s="318"/>
      <c r="AP209" s="326"/>
      <c r="AQ209" s="326"/>
      <c r="AR209" s="326"/>
      <c r="AS209" s="326"/>
      <c r="AT209" s="332"/>
      <c r="AU209" s="317"/>
      <c r="AV209" s="317"/>
      <c r="AW209" s="317"/>
      <c r="AX209" s="317"/>
      <c r="AY209" s="317"/>
      <c r="AZ209" s="317"/>
      <c r="BA209" s="317"/>
      <c r="BB209" s="317"/>
      <c r="BC209" s="317"/>
      <c r="BD209" s="317"/>
      <c r="BE209" s="317"/>
      <c r="BF209" s="317"/>
      <c r="BG209" s="317"/>
      <c r="BH209" s="317"/>
      <c r="BI209" s="317"/>
      <c r="BJ209" s="317"/>
      <c r="BK209" s="317"/>
      <c r="BL209" s="317"/>
      <c r="BM209" s="317"/>
      <c r="BN209" s="317"/>
      <c r="BO209" s="317"/>
      <c r="BP209" s="317"/>
    </row>
    <row r="210" spans="1:68" ht="18.75" customHeight="1">
      <c r="A210" s="327"/>
      <c r="B210" s="327" t="s">
        <v>287</v>
      </c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18"/>
      <c r="N210" s="318"/>
      <c r="O210" s="318"/>
      <c r="P210" s="332"/>
      <c r="Q210" s="332"/>
      <c r="R210" s="332"/>
      <c r="S210" s="332"/>
      <c r="T210" s="332"/>
      <c r="U210" s="332"/>
      <c r="V210" s="332"/>
      <c r="W210" s="332"/>
      <c r="X210" s="332"/>
      <c r="Y210" s="318"/>
      <c r="Z210" s="318"/>
      <c r="AA210" s="318"/>
      <c r="AB210" s="318"/>
      <c r="AC210" s="318"/>
      <c r="AD210" s="318"/>
      <c r="AE210" s="318"/>
      <c r="AF210" s="171"/>
      <c r="AG210" s="171"/>
      <c r="AH210" s="171"/>
      <c r="AI210" s="171"/>
      <c r="AJ210" s="171"/>
      <c r="AK210" s="171"/>
      <c r="AL210" s="318"/>
      <c r="AM210" s="318"/>
      <c r="AN210" s="318"/>
      <c r="AO210" s="318"/>
      <c r="AP210" s="326"/>
      <c r="AQ210" s="326"/>
      <c r="AR210" s="326"/>
      <c r="AS210" s="326"/>
      <c r="AT210" s="332"/>
      <c r="AU210" s="317"/>
      <c r="AV210" s="317"/>
      <c r="AW210" s="317"/>
      <c r="AX210" s="317"/>
      <c r="AY210" s="317"/>
      <c r="AZ210" s="317"/>
      <c r="BA210" s="317"/>
      <c r="BB210" s="317"/>
      <c r="BC210" s="317"/>
      <c r="BD210" s="317"/>
      <c r="BE210" s="317"/>
      <c r="BF210" s="317"/>
      <c r="BG210" s="317"/>
      <c r="BH210" s="317"/>
      <c r="BI210" s="317"/>
      <c r="BJ210" s="317"/>
      <c r="BK210" s="317"/>
      <c r="BL210" s="317"/>
      <c r="BM210" s="317"/>
      <c r="BN210" s="317"/>
      <c r="BO210" s="317"/>
      <c r="BP210" s="317"/>
    </row>
    <row r="211" spans="1:68" ht="18.75" customHeight="1">
      <c r="A211" s="327"/>
      <c r="B211" s="473" t="s">
        <v>288</v>
      </c>
      <c r="C211" s="474"/>
      <c r="D211" s="474"/>
      <c r="E211" s="474"/>
      <c r="F211" s="474"/>
      <c r="G211" s="475"/>
      <c r="H211" s="531" t="s">
        <v>279</v>
      </c>
      <c r="I211" s="532"/>
      <c r="J211" s="532"/>
      <c r="K211" s="532"/>
      <c r="L211" s="532"/>
      <c r="M211" s="532"/>
      <c r="N211" s="532"/>
      <c r="O211" s="532"/>
      <c r="P211" s="532"/>
      <c r="Q211" s="532"/>
      <c r="R211" s="532"/>
      <c r="S211" s="532"/>
      <c r="T211" s="532"/>
      <c r="U211" s="532"/>
      <c r="V211" s="532"/>
      <c r="W211" s="532"/>
      <c r="X211" s="532"/>
      <c r="Y211" s="532"/>
      <c r="Z211" s="533" t="s">
        <v>280</v>
      </c>
      <c r="AA211" s="533"/>
      <c r="AB211" s="533"/>
      <c r="AC211" s="533"/>
      <c r="AD211" s="533"/>
      <c r="AE211" s="533"/>
      <c r="AF211" s="533" t="s">
        <v>282</v>
      </c>
      <c r="AG211" s="533"/>
      <c r="AH211" s="533"/>
      <c r="AI211" s="533"/>
      <c r="AJ211" s="533"/>
      <c r="AK211" s="533"/>
      <c r="AL211" s="318"/>
      <c r="AM211" s="318"/>
      <c r="AN211" s="318"/>
      <c r="AO211" s="318"/>
      <c r="AP211" s="326"/>
      <c r="AQ211" s="326"/>
      <c r="AR211" s="326"/>
      <c r="AS211" s="326"/>
      <c r="AT211" s="332"/>
      <c r="AU211" s="317"/>
      <c r="AV211" s="317"/>
      <c r="AW211" s="317"/>
      <c r="AX211" s="317"/>
      <c r="AY211" s="317"/>
      <c r="AZ211" s="317"/>
      <c r="BA211" s="317"/>
      <c r="BB211" s="317"/>
      <c r="BC211" s="317"/>
      <c r="BD211" s="317"/>
      <c r="BE211" s="317"/>
      <c r="BF211" s="317"/>
      <c r="BG211" s="317"/>
      <c r="BH211" s="317"/>
      <c r="BI211" s="317"/>
      <c r="BJ211" s="317"/>
      <c r="BK211" s="317"/>
      <c r="BL211" s="317"/>
      <c r="BM211" s="317"/>
      <c r="BN211" s="317"/>
      <c r="BO211" s="317"/>
      <c r="BP211" s="317"/>
    </row>
    <row r="212" spans="1:68" ht="18.75" customHeight="1">
      <c r="A212" s="327"/>
      <c r="B212" s="476"/>
      <c r="C212" s="477"/>
      <c r="D212" s="477"/>
      <c r="E212" s="477"/>
      <c r="F212" s="477"/>
      <c r="G212" s="478"/>
      <c r="H212" s="531" t="s">
        <v>289</v>
      </c>
      <c r="I212" s="532"/>
      <c r="J212" s="532"/>
      <c r="K212" s="532"/>
      <c r="L212" s="532"/>
      <c r="M212" s="537"/>
      <c r="N212" s="531" t="s">
        <v>284</v>
      </c>
      <c r="O212" s="532"/>
      <c r="P212" s="532"/>
      <c r="Q212" s="532"/>
      <c r="R212" s="532"/>
      <c r="S212" s="537"/>
      <c r="T212" s="531" t="s">
        <v>290</v>
      </c>
      <c r="U212" s="532"/>
      <c r="V212" s="532"/>
      <c r="W212" s="532"/>
      <c r="X212" s="532"/>
      <c r="Y212" s="532"/>
      <c r="Z212" s="533"/>
      <c r="AA212" s="533"/>
      <c r="AB212" s="533"/>
      <c r="AC212" s="533"/>
      <c r="AD212" s="533"/>
      <c r="AE212" s="533"/>
      <c r="AF212" s="533"/>
      <c r="AG212" s="533"/>
      <c r="AH212" s="533"/>
      <c r="AI212" s="533"/>
      <c r="AJ212" s="533"/>
      <c r="AK212" s="533"/>
      <c r="AL212" s="318"/>
      <c r="AM212" s="318"/>
      <c r="AN212" s="318"/>
      <c r="AO212" s="318"/>
      <c r="AP212" s="326"/>
      <c r="AQ212" s="326"/>
      <c r="AR212" s="326"/>
      <c r="AS212" s="326"/>
      <c r="AT212" s="332"/>
      <c r="AU212" s="317"/>
      <c r="AV212" s="317"/>
      <c r="AW212" s="317"/>
      <c r="AX212" s="317"/>
      <c r="AY212" s="317"/>
      <c r="AZ212" s="317"/>
      <c r="BA212" s="317"/>
      <c r="BB212" s="317"/>
      <c r="BC212" s="317"/>
      <c r="BD212" s="317"/>
      <c r="BE212" s="317"/>
      <c r="BF212" s="317"/>
      <c r="BG212" s="317"/>
      <c r="BH212" s="317"/>
      <c r="BI212" s="317"/>
      <c r="BJ212" s="317"/>
      <c r="BK212" s="317"/>
      <c r="BL212" s="317"/>
      <c r="BM212" s="317"/>
      <c r="BN212" s="317"/>
      <c r="BO212" s="317"/>
      <c r="BP212" s="317"/>
    </row>
    <row r="213" spans="1:68" ht="18.75" customHeight="1">
      <c r="A213" s="327"/>
      <c r="B213" s="470">
        <f>Force_3_2!E4</f>
        <v>0</v>
      </c>
      <c r="C213" s="471"/>
      <c r="D213" s="471"/>
      <c r="E213" s="471"/>
      <c r="F213" s="471"/>
      <c r="G213" s="472"/>
      <c r="H213" s="516">
        <f ca="1">Force_3_2!R4*T$184</f>
        <v>0</v>
      </c>
      <c r="I213" s="471"/>
      <c r="J213" s="471"/>
      <c r="K213" s="471"/>
      <c r="L213" s="471"/>
      <c r="M213" s="517"/>
      <c r="N213" s="516">
        <f ca="1">Force_3_2!S4*T$184</f>
        <v>0</v>
      </c>
      <c r="O213" s="471"/>
      <c r="P213" s="471"/>
      <c r="Q213" s="471"/>
      <c r="R213" s="471"/>
      <c r="S213" s="517"/>
      <c r="T213" s="516">
        <f ca="1">Force_3_2!T4*T$184</f>
        <v>0</v>
      </c>
      <c r="U213" s="471"/>
      <c r="V213" s="471"/>
      <c r="W213" s="471"/>
      <c r="X213" s="471"/>
      <c r="Y213" s="471"/>
      <c r="Z213" s="518">
        <f ca="1">AVERAGE(H213:Y213)</f>
        <v>0</v>
      </c>
      <c r="AA213" s="518"/>
      <c r="AB213" s="518"/>
      <c r="AC213" s="518"/>
      <c r="AD213" s="518"/>
      <c r="AE213" s="518"/>
      <c r="AF213" s="519">
        <f ca="1">STDEV(H213:Y213)</f>
        <v>0</v>
      </c>
      <c r="AG213" s="519"/>
      <c r="AH213" s="519"/>
      <c r="AI213" s="519"/>
      <c r="AJ213" s="519"/>
      <c r="AK213" s="519"/>
      <c r="AL213" s="318"/>
      <c r="AM213" s="318"/>
      <c r="AN213" s="318"/>
      <c r="AO213" s="318"/>
      <c r="AP213" s="326"/>
      <c r="AQ213" s="326"/>
      <c r="AR213" s="326"/>
      <c r="AS213" s="326"/>
      <c r="AT213" s="332"/>
      <c r="AU213" s="317"/>
      <c r="AV213" s="317"/>
      <c r="AW213" s="317"/>
      <c r="AX213" s="317"/>
      <c r="AY213" s="317"/>
      <c r="AZ213" s="317"/>
      <c r="BA213" s="317"/>
      <c r="BB213" s="317"/>
      <c r="BC213" s="317"/>
      <c r="BD213" s="317"/>
      <c r="BE213" s="317"/>
      <c r="BF213" s="317"/>
      <c r="BG213" s="317"/>
      <c r="BH213" s="317"/>
      <c r="BI213" s="317"/>
      <c r="BJ213" s="317"/>
      <c r="BK213" s="317"/>
      <c r="BL213" s="317"/>
      <c r="BM213" s="317"/>
      <c r="BN213" s="317"/>
      <c r="BO213" s="317"/>
      <c r="BP213" s="317"/>
    </row>
    <row r="214" spans="1:68" ht="18.75" customHeight="1">
      <c r="A214" s="327"/>
      <c r="B214" s="470">
        <f>Force_3_2!E5</f>
        <v>0</v>
      </c>
      <c r="C214" s="471"/>
      <c r="D214" s="471"/>
      <c r="E214" s="471"/>
      <c r="F214" s="471"/>
      <c r="G214" s="472"/>
      <c r="H214" s="516">
        <f ca="1">Force_3_2!R5*T$184</f>
        <v>0</v>
      </c>
      <c r="I214" s="471"/>
      <c r="J214" s="471"/>
      <c r="K214" s="471"/>
      <c r="L214" s="471"/>
      <c r="M214" s="517"/>
      <c r="N214" s="516">
        <f ca="1">Force_3_2!S5*T$184</f>
        <v>0</v>
      </c>
      <c r="O214" s="471"/>
      <c r="P214" s="471"/>
      <c r="Q214" s="471"/>
      <c r="R214" s="471"/>
      <c r="S214" s="517"/>
      <c r="T214" s="516">
        <f ca="1">Force_3_2!T5*T$184</f>
        <v>0</v>
      </c>
      <c r="U214" s="471"/>
      <c r="V214" s="471"/>
      <c r="W214" s="471"/>
      <c r="X214" s="471"/>
      <c r="Y214" s="471"/>
      <c r="Z214" s="518">
        <f ca="1">AVERAGE(H214:Y214)</f>
        <v>0</v>
      </c>
      <c r="AA214" s="518"/>
      <c r="AB214" s="518"/>
      <c r="AC214" s="518"/>
      <c r="AD214" s="518"/>
      <c r="AE214" s="518"/>
      <c r="AF214" s="519">
        <f ca="1">STDEV(H214:Y214)</f>
        <v>0</v>
      </c>
      <c r="AG214" s="519"/>
      <c r="AH214" s="519"/>
      <c r="AI214" s="519"/>
      <c r="AJ214" s="519"/>
      <c r="AK214" s="519"/>
      <c r="AL214" s="318"/>
      <c r="AM214" s="318"/>
      <c r="AN214" s="318"/>
      <c r="AO214" s="318"/>
      <c r="AP214" s="326"/>
      <c r="AQ214" s="326"/>
      <c r="AR214" s="326"/>
      <c r="AS214" s="326"/>
      <c r="AT214" s="332"/>
      <c r="AU214" s="317"/>
      <c r="AV214" s="317"/>
      <c r="AW214" s="317"/>
      <c r="AX214" s="317"/>
      <c r="AY214" s="317"/>
      <c r="AZ214" s="317"/>
      <c r="BA214" s="317"/>
      <c r="BB214" s="317"/>
      <c r="BC214" s="317"/>
      <c r="BD214" s="317"/>
      <c r="BE214" s="317"/>
      <c r="BF214" s="317"/>
      <c r="BG214" s="317"/>
      <c r="BH214" s="317"/>
      <c r="BI214" s="317"/>
      <c r="BJ214" s="317"/>
      <c r="BK214" s="317"/>
      <c r="BL214" s="317"/>
      <c r="BM214" s="317"/>
      <c r="BN214" s="317"/>
      <c r="BO214" s="317"/>
      <c r="BP214" s="317"/>
    </row>
    <row r="215" spans="1:68" ht="18.75" customHeight="1">
      <c r="A215" s="327"/>
      <c r="B215" s="470">
        <f>Force_3_2!E6</f>
        <v>0</v>
      </c>
      <c r="C215" s="471"/>
      <c r="D215" s="471"/>
      <c r="E215" s="471"/>
      <c r="F215" s="471"/>
      <c r="G215" s="472"/>
      <c r="H215" s="516">
        <f ca="1">Force_3_2!R6*T$184</f>
        <v>0</v>
      </c>
      <c r="I215" s="471"/>
      <c r="J215" s="471"/>
      <c r="K215" s="471"/>
      <c r="L215" s="471"/>
      <c r="M215" s="517"/>
      <c r="N215" s="516">
        <f ca="1">Force_3_2!S6*T$184</f>
        <v>0</v>
      </c>
      <c r="O215" s="471"/>
      <c r="P215" s="471"/>
      <c r="Q215" s="471"/>
      <c r="R215" s="471"/>
      <c r="S215" s="517"/>
      <c r="T215" s="516">
        <f ca="1">Force_3_2!T6*T$184</f>
        <v>0</v>
      </c>
      <c r="U215" s="471"/>
      <c r="V215" s="471"/>
      <c r="W215" s="471"/>
      <c r="X215" s="471"/>
      <c r="Y215" s="471"/>
      <c r="Z215" s="518">
        <f ca="1">AVERAGE(H215:Y215)</f>
        <v>0</v>
      </c>
      <c r="AA215" s="518"/>
      <c r="AB215" s="518"/>
      <c r="AC215" s="518"/>
      <c r="AD215" s="518"/>
      <c r="AE215" s="518"/>
      <c r="AF215" s="519">
        <f ca="1">STDEV(H215:Y215)</f>
        <v>0</v>
      </c>
      <c r="AG215" s="519"/>
      <c r="AH215" s="519"/>
      <c r="AI215" s="519"/>
      <c r="AJ215" s="519"/>
      <c r="AK215" s="519"/>
      <c r="AL215" s="318"/>
      <c r="AM215" s="318"/>
      <c r="AN215" s="318"/>
      <c r="AO215" s="318"/>
      <c r="AP215" s="326"/>
      <c r="AQ215" s="326"/>
      <c r="AR215" s="326"/>
      <c r="AS215" s="326"/>
      <c r="AT215" s="332"/>
      <c r="AU215" s="317"/>
      <c r="AV215" s="317"/>
      <c r="AW215" s="317"/>
      <c r="AX215" s="317"/>
      <c r="AY215" s="317"/>
      <c r="AZ215" s="317"/>
      <c r="BA215" s="317"/>
      <c r="BB215" s="317"/>
      <c r="BC215" s="317"/>
      <c r="BD215" s="317"/>
      <c r="BE215" s="317"/>
      <c r="BF215" s="317"/>
      <c r="BG215" s="317"/>
      <c r="BH215" s="317"/>
      <c r="BI215" s="317"/>
      <c r="BJ215" s="317"/>
      <c r="BK215" s="317"/>
      <c r="BL215" s="317"/>
      <c r="BM215" s="317"/>
      <c r="BN215" s="317"/>
      <c r="BO215" s="317"/>
      <c r="BP215" s="317"/>
    </row>
    <row r="216" spans="1:68" ht="18.75" customHeight="1">
      <c r="A216" s="327"/>
      <c r="B216" s="324"/>
      <c r="C216" s="324"/>
      <c r="D216" s="324"/>
      <c r="E216" s="324"/>
      <c r="F216" s="324"/>
      <c r="G216" s="324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172"/>
      <c r="AA216" s="172"/>
      <c r="AB216" s="172"/>
      <c r="AC216" s="172"/>
      <c r="AD216" s="172"/>
      <c r="AE216" s="172"/>
      <c r="AF216" s="258"/>
      <c r="AG216" s="258"/>
      <c r="AH216" s="258"/>
      <c r="AI216" s="258"/>
      <c r="AJ216" s="258"/>
      <c r="AK216" s="258"/>
      <c r="AL216" s="318"/>
      <c r="AM216" s="318"/>
      <c r="AN216" s="318"/>
      <c r="AO216" s="318"/>
      <c r="AP216" s="326"/>
      <c r="AQ216" s="326"/>
      <c r="AR216" s="326"/>
      <c r="AS216" s="326"/>
      <c r="AT216" s="332"/>
      <c r="AU216" s="317"/>
      <c r="AV216" s="317"/>
      <c r="AW216" s="317"/>
      <c r="AX216" s="317"/>
      <c r="AY216" s="317"/>
      <c r="AZ216" s="317"/>
      <c r="BA216" s="317"/>
      <c r="BB216" s="317"/>
      <c r="BC216" s="317"/>
      <c r="BD216" s="317"/>
      <c r="BE216" s="317"/>
      <c r="BF216" s="317"/>
      <c r="BG216" s="317"/>
      <c r="BH216" s="317"/>
      <c r="BI216" s="317"/>
      <c r="BJ216" s="317"/>
      <c r="BK216" s="317"/>
      <c r="BL216" s="317"/>
      <c r="BM216" s="317"/>
      <c r="BN216" s="317"/>
      <c r="BO216" s="317"/>
      <c r="BP216" s="317"/>
    </row>
    <row r="217" spans="1:68" ht="18.75" customHeight="1">
      <c r="A217" s="327"/>
      <c r="B217" s="327" t="s">
        <v>122</v>
      </c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18"/>
      <c r="N217" s="318"/>
      <c r="O217" s="318"/>
      <c r="P217" s="332"/>
      <c r="Q217" s="332"/>
      <c r="R217" s="332"/>
      <c r="S217" s="332"/>
      <c r="T217" s="332"/>
      <c r="U217" s="332"/>
      <c r="V217" s="332"/>
      <c r="W217" s="332"/>
      <c r="X217" s="332"/>
      <c r="Y217" s="318"/>
      <c r="Z217" s="318"/>
      <c r="AA217" s="318"/>
      <c r="AB217" s="318"/>
      <c r="AC217" s="318"/>
      <c r="AD217" s="318"/>
      <c r="AE217" s="318"/>
      <c r="AF217" s="171"/>
      <c r="AG217" s="171"/>
      <c r="AH217" s="171"/>
      <c r="AI217" s="171"/>
      <c r="AJ217" s="171"/>
      <c r="AK217" s="171"/>
      <c r="AL217" s="318"/>
      <c r="AM217" s="318"/>
      <c r="AN217" s="318"/>
      <c r="AO217" s="318"/>
      <c r="AP217" s="326"/>
      <c r="AQ217" s="326"/>
      <c r="AR217" s="326"/>
      <c r="AS217" s="326"/>
      <c r="AT217" s="332"/>
      <c r="AU217" s="317"/>
      <c r="AV217" s="317"/>
      <c r="AW217" s="317"/>
      <c r="AX217" s="317"/>
      <c r="AY217" s="317"/>
      <c r="AZ217" s="317"/>
      <c r="BA217" s="317"/>
      <c r="BB217" s="317"/>
      <c r="BC217" s="317"/>
      <c r="BD217" s="317"/>
      <c r="BE217" s="317"/>
      <c r="BF217" s="317"/>
      <c r="BG217" s="317"/>
      <c r="BH217" s="317"/>
      <c r="BI217" s="317"/>
      <c r="BJ217" s="317"/>
      <c r="BK217" s="317"/>
      <c r="BL217" s="317"/>
      <c r="BM217" s="317"/>
      <c r="BN217" s="317"/>
      <c r="BO217" s="317"/>
      <c r="BP217" s="317"/>
    </row>
    <row r="218" spans="1:68" ht="18.75" customHeight="1">
      <c r="A218" s="327"/>
      <c r="B218" s="473" t="s">
        <v>291</v>
      </c>
      <c r="C218" s="474"/>
      <c r="D218" s="474"/>
      <c r="E218" s="474"/>
      <c r="F218" s="474"/>
      <c r="G218" s="475"/>
      <c r="H218" s="539" t="s">
        <v>278</v>
      </c>
      <c r="I218" s="532"/>
      <c r="J218" s="532"/>
      <c r="K218" s="532"/>
      <c r="L218" s="532"/>
      <c r="M218" s="532"/>
      <c r="N218" s="532"/>
      <c r="O218" s="532"/>
      <c r="P218" s="532"/>
      <c r="Q218" s="532"/>
      <c r="R218" s="532"/>
      <c r="S218" s="532"/>
      <c r="T218" s="532"/>
      <c r="U218" s="532"/>
      <c r="V218" s="532"/>
      <c r="W218" s="532"/>
      <c r="X218" s="532"/>
      <c r="Y218" s="532"/>
      <c r="Z218" s="538" t="s">
        <v>280</v>
      </c>
      <c r="AA218" s="538"/>
      <c r="AB218" s="538"/>
      <c r="AC218" s="538"/>
      <c r="AD218" s="538"/>
      <c r="AE218" s="538"/>
      <c r="AF218" s="533" t="s">
        <v>292</v>
      </c>
      <c r="AG218" s="533"/>
      <c r="AH218" s="533"/>
      <c r="AI218" s="533"/>
      <c r="AJ218" s="533"/>
      <c r="AK218" s="533"/>
      <c r="AL218" s="318"/>
      <c r="AM218" s="318"/>
      <c r="AN218" s="318"/>
      <c r="AO218" s="318"/>
      <c r="AP218" s="326"/>
      <c r="AQ218" s="326"/>
      <c r="AR218" s="326"/>
      <c r="AS218" s="326"/>
      <c r="AT218" s="332"/>
      <c r="AU218" s="317"/>
      <c r="AV218" s="317"/>
      <c r="AW218" s="317"/>
      <c r="AX218" s="317"/>
      <c r="AY218" s="317"/>
      <c r="AZ218" s="317"/>
      <c r="BA218" s="317"/>
      <c r="BB218" s="317"/>
      <c r="BC218" s="317"/>
      <c r="BD218" s="317"/>
      <c r="BE218" s="317"/>
      <c r="BF218" s="317"/>
      <c r="BG218" s="317"/>
      <c r="BH218" s="317"/>
      <c r="BI218" s="317"/>
      <c r="BJ218" s="317"/>
      <c r="BK218" s="317"/>
      <c r="BL218" s="317"/>
      <c r="BM218" s="317"/>
      <c r="BN218" s="317"/>
      <c r="BO218" s="317"/>
      <c r="BP218" s="317"/>
    </row>
    <row r="219" spans="1:68" ht="18.75" customHeight="1">
      <c r="A219" s="327"/>
      <c r="B219" s="476"/>
      <c r="C219" s="477"/>
      <c r="D219" s="477"/>
      <c r="E219" s="477"/>
      <c r="F219" s="477"/>
      <c r="G219" s="478"/>
      <c r="H219" s="539" t="s">
        <v>110</v>
      </c>
      <c r="I219" s="532"/>
      <c r="J219" s="532"/>
      <c r="K219" s="532"/>
      <c r="L219" s="532"/>
      <c r="M219" s="540"/>
      <c r="N219" s="539" t="s">
        <v>159</v>
      </c>
      <c r="O219" s="532"/>
      <c r="P219" s="532"/>
      <c r="Q219" s="532"/>
      <c r="R219" s="532"/>
      <c r="S219" s="540"/>
      <c r="T219" s="539" t="s">
        <v>121</v>
      </c>
      <c r="U219" s="532"/>
      <c r="V219" s="532"/>
      <c r="W219" s="532"/>
      <c r="X219" s="532"/>
      <c r="Y219" s="532"/>
      <c r="Z219" s="538"/>
      <c r="AA219" s="538"/>
      <c r="AB219" s="538"/>
      <c r="AC219" s="538"/>
      <c r="AD219" s="538"/>
      <c r="AE219" s="538"/>
      <c r="AF219" s="533"/>
      <c r="AG219" s="533"/>
      <c r="AH219" s="533"/>
      <c r="AI219" s="533"/>
      <c r="AJ219" s="533"/>
      <c r="AK219" s="533"/>
      <c r="AL219" s="318"/>
      <c r="AM219" s="318"/>
      <c r="AN219" s="318"/>
      <c r="AO219" s="318"/>
      <c r="AP219" s="326"/>
      <c r="AQ219" s="326"/>
      <c r="AR219" s="326"/>
      <c r="AS219" s="326"/>
      <c r="AT219" s="332"/>
      <c r="AU219" s="317"/>
      <c r="AV219" s="317"/>
      <c r="AW219" s="317"/>
      <c r="AX219" s="317"/>
      <c r="AY219" s="317"/>
      <c r="AZ219" s="317"/>
      <c r="BA219" s="317"/>
      <c r="BB219" s="317"/>
      <c r="BC219" s="317"/>
      <c r="BD219" s="317"/>
      <c r="BE219" s="317"/>
      <c r="BF219" s="317"/>
      <c r="BG219" s="317"/>
      <c r="BH219" s="317"/>
      <c r="BI219" s="317"/>
      <c r="BJ219" s="317"/>
      <c r="BK219" s="317"/>
      <c r="BL219" s="317"/>
      <c r="BM219" s="317"/>
      <c r="BN219" s="317"/>
      <c r="BO219" s="317"/>
      <c r="BP219" s="317"/>
    </row>
    <row r="220" spans="1:68" ht="18.75" customHeight="1">
      <c r="A220" s="327"/>
      <c r="B220" s="470">
        <f>Force_3_2!E7</f>
        <v>0</v>
      </c>
      <c r="C220" s="471"/>
      <c r="D220" s="471"/>
      <c r="E220" s="471"/>
      <c r="F220" s="471"/>
      <c r="G220" s="472"/>
      <c r="H220" s="516">
        <f ca="1">Force_3_2!R7*T$184</f>
        <v>0</v>
      </c>
      <c r="I220" s="471"/>
      <c r="J220" s="471"/>
      <c r="K220" s="471"/>
      <c r="L220" s="471"/>
      <c r="M220" s="517"/>
      <c r="N220" s="516">
        <f ca="1">Force_3_2!S7*T$184</f>
        <v>0</v>
      </c>
      <c r="O220" s="471"/>
      <c r="P220" s="471"/>
      <c r="Q220" s="471"/>
      <c r="R220" s="471"/>
      <c r="S220" s="517"/>
      <c r="T220" s="516">
        <f ca="1">Force_3_2!T7*T$184</f>
        <v>0</v>
      </c>
      <c r="U220" s="471"/>
      <c r="V220" s="471"/>
      <c r="W220" s="471"/>
      <c r="X220" s="471"/>
      <c r="Y220" s="517"/>
      <c r="Z220" s="518">
        <f t="shared" ref="Z220:Z231" ca="1" si="6">AVERAGE(H220:Y220)</f>
        <v>0</v>
      </c>
      <c r="AA220" s="518"/>
      <c r="AB220" s="518"/>
      <c r="AC220" s="518"/>
      <c r="AD220" s="518"/>
      <c r="AE220" s="518"/>
      <c r="AF220" s="519">
        <f t="shared" ref="AF220:AF231" ca="1" si="7">STDEV(H220:Y220)</f>
        <v>0</v>
      </c>
      <c r="AG220" s="519"/>
      <c r="AH220" s="519"/>
      <c r="AI220" s="519"/>
      <c r="AJ220" s="519"/>
      <c r="AK220" s="519"/>
      <c r="AL220" s="318"/>
      <c r="AM220" s="318"/>
      <c r="AN220" s="318"/>
      <c r="AO220" s="318"/>
      <c r="AP220" s="326"/>
      <c r="AQ220" s="326"/>
      <c r="AR220" s="326"/>
      <c r="AS220" s="326"/>
      <c r="AT220" s="332"/>
      <c r="AU220" s="317"/>
      <c r="AV220" s="317"/>
      <c r="AW220" s="317"/>
      <c r="AX220" s="317"/>
      <c r="AY220" s="317"/>
      <c r="AZ220" s="317"/>
      <c r="BA220" s="317"/>
      <c r="BB220" s="317"/>
      <c r="BC220" s="317"/>
      <c r="BD220" s="317"/>
      <c r="BE220" s="317"/>
      <c r="BF220" s="317"/>
      <c r="BG220" s="317"/>
      <c r="BH220" s="317"/>
      <c r="BI220" s="317"/>
      <c r="BJ220" s="317"/>
      <c r="BK220" s="317"/>
      <c r="BL220" s="317"/>
      <c r="BM220" s="317"/>
      <c r="BN220" s="317"/>
      <c r="BO220" s="317"/>
      <c r="BP220" s="317"/>
    </row>
    <row r="221" spans="1:68" ht="18.75" customHeight="1">
      <c r="A221" s="327"/>
      <c r="B221" s="470">
        <f>Force_3_2!E8</f>
        <v>0</v>
      </c>
      <c r="C221" s="471"/>
      <c r="D221" s="471"/>
      <c r="E221" s="471"/>
      <c r="F221" s="471"/>
      <c r="G221" s="472"/>
      <c r="H221" s="516">
        <f ca="1">Force_3_2!R8*T$184</f>
        <v>0</v>
      </c>
      <c r="I221" s="471"/>
      <c r="J221" s="471"/>
      <c r="K221" s="471"/>
      <c r="L221" s="471"/>
      <c r="M221" s="517"/>
      <c r="N221" s="516">
        <f ca="1">Force_3_2!S8*T$184</f>
        <v>0</v>
      </c>
      <c r="O221" s="471"/>
      <c r="P221" s="471"/>
      <c r="Q221" s="471"/>
      <c r="R221" s="471"/>
      <c r="S221" s="517"/>
      <c r="T221" s="516">
        <f ca="1">Force_3_2!T8*T$184</f>
        <v>0</v>
      </c>
      <c r="U221" s="471"/>
      <c r="V221" s="471"/>
      <c r="W221" s="471"/>
      <c r="X221" s="471"/>
      <c r="Y221" s="517"/>
      <c r="Z221" s="518">
        <f t="shared" ca="1" si="6"/>
        <v>0</v>
      </c>
      <c r="AA221" s="518"/>
      <c r="AB221" s="518"/>
      <c r="AC221" s="518"/>
      <c r="AD221" s="518"/>
      <c r="AE221" s="518"/>
      <c r="AF221" s="519">
        <f t="shared" ca="1" si="7"/>
        <v>0</v>
      </c>
      <c r="AG221" s="519"/>
      <c r="AH221" s="519"/>
      <c r="AI221" s="519"/>
      <c r="AJ221" s="519"/>
      <c r="AK221" s="519"/>
      <c r="AL221" s="318"/>
      <c r="AM221" s="318"/>
      <c r="AN221" s="318"/>
      <c r="AO221" s="318"/>
      <c r="AP221" s="326"/>
      <c r="AQ221" s="326"/>
      <c r="AR221" s="326"/>
      <c r="AS221" s="326"/>
      <c r="AT221" s="332"/>
      <c r="AU221" s="317"/>
      <c r="AV221" s="317"/>
      <c r="AW221" s="317"/>
      <c r="AX221" s="317"/>
      <c r="AY221" s="317"/>
      <c r="AZ221" s="317"/>
      <c r="BA221" s="317"/>
      <c r="BB221" s="317"/>
      <c r="BC221" s="317"/>
      <c r="BD221" s="317"/>
      <c r="BE221" s="317"/>
      <c r="BF221" s="317"/>
      <c r="BG221" s="317"/>
      <c r="BH221" s="317"/>
      <c r="BI221" s="317"/>
      <c r="BJ221" s="317"/>
      <c r="BK221" s="317"/>
      <c r="BL221" s="317"/>
      <c r="BM221" s="317"/>
      <c r="BN221" s="317"/>
      <c r="BO221" s="317"/>
      <c r="BP221" s="317"/>
    </row>
    <row r="222" spans="1:68" ht="18.75" customHeight="1">
      <c r="A222" s="327"/>
      <c r="B222" s="470">
        <f>Force_3_2!E9</f>
        <v>0</v>
      </c>
      <c r="C222" s="471"/>
      <c r="D222" s="471"/>
      <c r="E222" s="471"/>
      <c r="F222" s="471"/>
      <c r="G222" s="472"/>
      <c r="H222" s="516">
        <f ca="1">Force_3_2!R9*T$184</f>
        <v>0</v>
      </c>
      <c r="I222" s="471"/>
      <c r="J222" s="471"/>
      <c r="K222" s="471"/>
      <c r="L222" s="471"/>
      <c r="M222" s="517"/>
      <c r="N222" s="516">
        <f ca="1">Force_3_2!S9*T$184</f>
        <v>0</v>
      </c>
      <c r="O222" s="471"/>
      <c r="P222" s="471"/>
      <c r="Q222" s="471"/>
      <c r="R222" s="471"/>
      <c r="S222" s="517"/>
      <c r="T222" s="516">
        <f ca="1">Force_3_2!T9*T$184</f>
        <v>0</v>
      </c>
      <c r="U222" s="471"/>
      <c r="V222" s="471"/>
      <c r="W222" s="471"/>
      <c r="X222" s="471"/>
      <c r="Y222" s="517"/>
      <c r="Z222" s="518">
        <f t="shared" ca="1" si="6"/>
        <v>0</v>
      </c>
      <c r="AA222" s="518"/>
      <c r="AB222" s="518"/>
      <c r="AC222" s="518"/>
      <c r="AD222" s="518"/>
      <c r="AE222" s="518"/>
      <c r="AF222" s="519">
        <f t="shared" ca="1" si="7"/>
        <v>0</v>
      </c>
      <c r="AG222" s="519"/>
      <c r="AH222" s="519"/>
      <c r="AI222" s="519"/>
      <c r="AJ222" s="519"/>
      <c r="AK222" s="519"/>
      <c r="AL222" s="318"/>
      <c r="AM222" s="318"/>
      <c r="AN222" s="318"/>
      <c r="AO222" s="318"/>
      <c r="AP222" s="326"/>
      <c r="AQ222" s="326"/>
      <c r="AR222" s="326"/>
      <c r="AS222" s="326"/>
      <c r="AT222" s="332"/>
      <c r="AU222" s="317"/>
      <c r="AV222" s="317"/>
      <c r="AW222" s="317"/>
      <c r="AX222" s="317"/>
      <c r="AY222" s="317"/>
      <c r="AZ222" s="317"/>
      <c r="BA222" s="317"/>
      <c r="BB222" s="317"/>
      <c r="BC222" s="317"/>
      <c r="BD222" s="317"/>
      <c r="BE222" s="317"/>
      <c r="BF222" s="317"/>
      <c r="BG222" s="317"/>
      <c r="BH222" s="317"/>
      <c r="BI222" s="317"/>
      <c r="BJ222" s="317"/>
      <c r="BK222" s="317"/>
      <c r="BL222" s="317"/>
      <c r="BM222" s="317"/>
      <c r="BN222" s="317"/>
      <c r="BO222" s="317"/>
      <c r="BP222" s="317"/>
    </row>
    <row r="223" spans="1:68" ht="18.75" customHeight="1">
      <c r="A223" s="327"/>
      <c r="B223" s="470">
        <f>Force_3_2!E10</f>
        <v>0</v>
      </c>
      <c r="C223" s="471"/>
      <c r="D223" s="471"/>
      <c r="E223" s="471"/>
      <c r="F223" s="471"/>
      <c r="G223" s="472"/>
      <c r="H223" s="516">
        <f ca="1">Force_3_2!R10*T$184</f>
        <v>0</v>
      </c>
      <c r="I223" s="471"/>
      <c r="J223" s="471"/>
      <c r="K223" s="471"/>
      <c r="L223" s="471"/>
      <c r="M223" s="517"/>
      <c r="N223" s="516">
        <f ca="1">Force_3_2!S10*T$184</f>
        <v>0</v>
      </c>
      <c r="O223" s="471"/>
      <c r="P223" s="471"/>
      <c r="Q223" s="471"/>
      <c r="R223" s="471"/>
      <c r="S223" s="517"/>
      <c r="T223" s="516">
        <f ca="1">Force_3_2!T10*T$184</f>
        <v>0</v>
      </c>
      <c r="U223" s="471"/>
      <c r="V223" s="471"/>
      <c r="W223" s="471"/>
      <c r="X223" s="471"/>
      <c r="Y223" s="517"/>
      <c r="Z223" s="518">
        <f t="shared" ca="1" si="6"/>
        <v>0</v>
      </c>
      <c r="AA223" s="518"/>
      <c r="AB223" s="518"/>
      <c r="AC223" s="518"/>
      <c r="AD223" s="518"/>
      <c r="AE223" s="518"/>
      <c r="AF223" s="519">
        <f t="shared" ca="1" si="7"/>
        <v>0</v>
      </c>
      <c r="AG223" s="519"/>
      <c r="AH223" s="519"/>
      <c r="AI223" s="519"/>
      <c r="AJ223" s="519"/>
      <c r="AK223" s="519"/>
      <c r="AL223" s="318"/>
      <c r="AM223" s="318"/>
      <c r="AN223" s="318"/>
      <c r="AO223" s="318"/>
      <c r="AP223" s="326"/>
      <c r="AQ223" s="326"/>
      <c r="AR223" s="326"/>
      <c r="AS223" s="326"/>
      <c r="AT223" s="332"/>
      <c r="AU223" s="317"/>
      <c r="AV223" s="317"/>
      <c r="AW223" s="317"/>
      <c r="AX223" s="317"/>
      <c r="AY223" s="317"/>
      <c r="AZ223" s="317"/>
      <c r="BA223" s="317"/>
      <c r="BB223" s="317"/>
      <c r="BC223" s="317"/>
      <c r="BD223" s="317"/>
      <c r="BE223" s="317"/>
      <c r="BF223" s="317"/>
      <c r="BG223" s="317"/>
      <c r="BH223" s="317"/>
      <c r="BI223" s="317"/>
      <c r="BJ223" s="317"/>
      <c r="BK223" s="317"/>
      <c r="BL223" s="317"/>
      <c r="BM223" s="317"/>
      <c r="BN223" s="317"/>
      <c r="BO223" s="317"/>
      <c r="BP223" s="317"/>
    </row>
    <row r="224" spans="1:68" ht="18.75" customHeight="1">
      <c r="A224" s="327"/>
      <c r="B224" s="470">
        <f>Force_3_2!E11</f>
        <v>0</v>
      </c>
      <c r="C224" s="471"/>
      <c r="D224" s="471"/>
      <c r="E224" s="471"/>
      <c r="F224" s="471"/>
      <c r="G224" s="472"/>
      <c r="H224" s="516">
        <f ca="1">Force_3_2!R11*T$184</f>
        <v>0</v>
      </c>
      <c r="I224" s="471"/>
      <c r="J224" s="471"/>
      <c r="K224" s="471"/>
      <c r="L224" s="471"/>
      <c r="M224" s="517"/>
      <c r="N224" s="516">
        <f ca="1">Force_3_2!S11*T$184</f>
        <v>0</v>
      </c>
      <c r="O224" s="471"/>
      <c r="P224" s="471"/>
      <c r="Q224" s="471"/>
      <c r="R224" s="471"/>
      <c r="S224" s="517"/>
      <c r="T224" s="516">
        <f ca="1">Force_3_2!T11*T$184</f>
        <v>0</v>
      </c>
      <c r="U224" s="471"/>
      <c r="V224" s="471"/>
      <c r="W224" s="471"/>
      <c r="X224" s="471"/>
      <c r="Y224" s="517"/>
      <c r="Z224" s="518">
        <f t="shared" ca="1" si="6"/>
        <v>0</v>
      </c>
      <c r="AA224" s="518"/>
      <c r="AB224" s="518"/>
      <c r="AC224" s="518"/>
      <c r="AD224" s="518"/>
      <c r="AE224" s="518"/>
      <c r="AF224" s="519">
        <f t="shared" ca="1" si="7"/>
        <v>0</v>
      </c>
      <c r="AG224" s="519"/>
      <c r="AH224" s="519"/>
      <c r="AI224" s="519"/>
      <c r="AJ224" s="519"/>
      <c r="AK224" s="519"/>
      <c r="AL224" s="318"/>
      <c r="AM224" s="318"/>
      <c r="AN224" s="318"/>
      <c r="AO224" s="318"/>
      <c r="AP224" s="326"/>
      <c r="AQ224" s="326"/>
      <c r="AR224" s="326"/>
      <c r="AS224" s="326"/>
      <c r="AT224" s="332"/>
      <c r="AU224" s="317"/>
      <c r="AV224" s="317"/>
      <c r="AW224" s="317"/>
      <c r="AX224" s="317"/>
      <c r="AY224" s="317"/>
      <c r="AZ224" s="317"/>
      <c r="BA224" s="317"/>
      <c r="BB224" s="317"/>
      <c r="BC224" s="317"/>
      <c r="BD224" s="317"/>
      <c r="BE224" s="317"/>
      <c r="BF224" s="317"/>
      <c r="BG224" s="317"/>
      <c r="BH224" s="317"/>
      <c r="BI224" s="317"/>
      <c r="BJ224" s="317"/>
      <c r="BK224" s="317"/>
      <c r="BL224" s="317"/>
      <c r="BM224" s="317"/>
      <c r="BN224" s="317"/>
      <c r="BO224" s="317"/>
      <c r="BP224" s="317"/>
    </row>
    <row r="225" spans="1:68" ht="18.75" customHeight="1">
      <c r="A225" s="327"/>
      <c r="B225" s="470">
        <f>Force_3_2!E12</f>
        <v>0</v>
      </c>
      <c r="C225" s="471"/>
      <c r="D225" s="471"/>
      <c r="E225" s="471"/>
      <c r="F225" s="471"/>
      <c r="G225" s="472"/>
      <c r="H225" s="516">
        <f ca="1">Force_3_2!R12*T$184</f>
        <v>0</v>
      </c>
      <c r="I225" s="471"/>
      <c r="J225" s="471"/>
      <c r="K225" s="471"/>
      <c r="L225" s="471"/>
      <c r="M225" s="517"/>
      <c r="N225" s="516">
        <f ca="1">Force_3_2!S12*T$184</f>
        <v>0</v>
      </c>
      <c r="O225" s="471"/>
      <c r="P225" s="471"/>
      <c r="Q225" s="471"/>
      <c r="R225" s="471"/>
      <c r="S225" s="517"/>
      <c r="T225" s="516">
        <f ca="1">Force_3_2!T12*T$184</f>
        <v>0</v>
      </c>
      <c r="U225" s="471"/>
      <c r="V225" s="471"/>
      <c r="W225" s="471"/>
      <c r="X225" s="471"/>
      <c r="Y225" s="517"/>
      <c r="Z225" s="518">
        <f t="shared" ca="1" si="6"/>
        <v>0</v>
      </c>
      <c r="AA225" s="518"/>
      <c r="AB225" s="518"/>
      <c r="AC225" s="518"/>
      <c r="AD225" s="518"/>
      <c r="AE225" s="518"/>
      <c r="AF225" s="519">
        <f t="shared" ca="1" si="7"/>
        <v>0</v>
      </c>
      <c r="AG225" s="519"/>
      <c r="AH225" s="519"/>
      <c r="AI225" s="519"/>
      <c r="AJ225" s="519"/>
      <c r="AK225" s="519"/>
      <c r="AL225" s="318"/>
      <c r="AM225" s="318"/>
      <c r="AN225" s="318"/>
      <c r="AO225" s="318"/>
      <c r="AP225" s="326"/>
      <c r="AQ225" s="326"/>
      <c r="AR225" s="326"/>
      <c r="AS225" s="326"/>
      <c r="AT225" s="332"/>
      <c r="AU225" s="317"/>
      <c r="AV225" s="317"/>
      <c r="AW225" s="317"/>
      <c r="AX225" s="317"/>
      <c r="AY225" s="317"/>
      <c r="AZ225" s="317"/>
      <c r="BA225" s="317"/>
      <c r="BB225" s="317"/>
      <c r="BC225" s="317"/>
      <c r="BD225" s="317"/>
      <c r="BE225" s="317"/>
      <c r="BF225" s="317"/>
      <c r="BG225" s="317"/>
      <c r="BH225" s="317"/>
      <c r="BI225" s="317"/>
      <c r="BJ225" s="317"/>
      <c r="BK225" s="317"/>
      <c r="BL225" s="317"/>
      <c r="BM225" s="317"/>
      <c r="BN225" s="317"/>
      <c r="BO225" s="317"/>
      <c r="BP225" s="317"/>
    </row>
    <row r="226" spans="1:68" ht="18.75" customHeight="1">
      <c r="A226" s="327"/>
      <c r="B226" s="470">
        <f>Force_3_2!E13</f>
        <v>0</v>
      </c>
      <c r="C226" s="471"/>
      <c r="D226" s="471"/>
      <c r="E226" s="471"/>
      <c r="F226" s="471"/>
      <c r="G226" s="472"/>
      <c r="H226" s="516">
        <f ca="1">Force_3_2!R13*T$184</f>
        <v>0</v>
      </c>
      <c r="I226" s="471"/>
      <c r="J226" s="471"/>
      <c r="K226" s="471"/>
      <c r="L226" s="471"/>
      <c r="M226" s="517"/>
      <c r="N226" s="516">
        <f ca="1">Force_3_2!S13*T$184</f>
        <v>0</v>
      </c>
      <c r="O226" s="471"/>
      <c r="P226" s="471"/>
      <c r="Q226" s="471"/>
      <c r="R226" s="471"/>
      <c r="S226" s="517"/>
      <c r="T226" s="516">
        <f ca="1">Force_3_2!T13*T$184</f>
        <v>0</v>
      </c>
      <c r="U226" s="471"/>
      <c r="V226" s="471"/>
      <c r="W226" s="471"/>
      <c r="X226" s="471"/>
      <c r="Y226" s="517"/>
      <c r="Z226" s="518">
        <f t="shared" ca="1" si="6"/>
        <v>0</v>
      </c>
      <c r="AA226" s="518"/>
      <c r="AB226" s="518"/>
      <c r="AC226" s="518"/>
      <c r="AD226" s="518"/>
      <c r="AE226" s="518"/>
      <c r="AF226" s="519">
        <f t="shared" ca="1" si="7"/>
        <v>0</v>
      </c>
      <c r="AG226" s="519"/>
      <c r="AH226" s="519"/>
      <c r="AI226" s="519"/>
      <c r="AJ226" s="519"/>
      <c r="AK226" s="519"/>
      <c r="AL226" s="318"/>
      <c r="AM226" s="318"/>
      <c r="AN226" s="318"/>
      <c r="AO226" s="318"/>
      <c r="AP226" s="326"/>
      <c r="AQ226" s="326"/>
      <c r="AR226" s="326"/>
      <c r="AS226" s="326"/>
      <c r="AT226" s="332"/>
      <c r="AU226" s="317"/>
      <c r="AV226" s="317"/>
      <c r="AW226" s="317"/>
      <c r="AX226" s="317"/>
      <c r="AY226" s="317"/>
      <c r="AZ226" s="317"/>
      <c r="BA226" s="317"/>
      <c r="BB226" s="317"/>
      <c r="BC226" s="317"/>
      <c r="BD226" s="317"/>
      <c r="BE226" s="317"/>
      <c r="BF226" s="317"/>
      <c r="BG226" s="317"/>
      <c r="BH226" s="317"/>
      <c r="BI226" s="317"/>
      <c r="BJ226" s="317"/>
      <c r="BK226" s="317"/>
      <c r="BL226" s="317"/>
      <c r="BM226" s="317"/>
      <c r="BN226" s="317"/>
      <c r="BO226" s="317"/>
      <c r="BP226" s="317"/>
    </row>
    <row r="227" spans="1:68" ht="18.75" customHeight="1">
      <c r="A227" s="327"/>
      <c r="B227" s="470">
        <f>Force_3_2!E14</f>
        <v>0</v>
      </c>
      <c r="C227" s="471"/>
      <c r="D227" s="471"/>
      <c r="E227" s="471"/>
      <c r="F227" s="471"/>
      <c r="G227" s="472"/>
      <c r="H227" s="516">
        <f ca="1">Force_3_2!R14*T$184</f>
        <v>0</v>
      </c>
      <c r="I227" s="471"/>
      <c r="J227" s="471"/>
      <c r="K227" s="471"/>
      <c r="L227" s="471"/>
      <c r="M227" s="517"/>
      <c r="N227" s="516">
        <f ca="1">Force_3_2!S14*T$184</f>
        <v>0</v>
      </c>
      <c r="O227" s="471"/>
      <c r="P227" s="471"/>
      <c r="Q227" s="471"/>
      <c r="R227" s="471"/>
      <c r="S227" s="517"/>
      <c r="T227" s="516">
        <f ca="1">Force_3_2!T14*T$184</f>
        <v>0</v>
      </c>
      <c r="U227" s="471"/>
      <c r="V227" s="471"/>
      <c r="W227" s="471"/>
      <c r="X227" s="471"/>
      <c r="Y227" s="517"/>
      <c r="Z227" s="518">
        <f t="shared" ca="1" si="6"/>
        <v>0</v>
      </c>
      <c r="AA227" s="518"/>
      <c r="AB227" s="518"/>
      <c r="AC227" s="518"/>
      <c r="AD227" s="518"/>
      <c r="AE227" s="518"/>
      <c r="AF227" s="519">
        <f t="shared" ca="1" si="7"/>
        <v>0</v>
      </c>
      <c r="AG227" s="519"/>
      <c r="AH227" s="519"/>
      <c r="AI227" s="519"/>
      <c r="AJ227" s="519"/>
      <c r="AK227" s="519"/>
      <c r="AL227" s="318"/>
      <c r="AM227" s="318"/>
      <c r="AN227" s="318"/>
      <c r="AO227" s="318"/>
      <c r="AP227" s="326"/>
      <c r="AQ227" s="326"/>
      <c r="AR227" s="326"/>
      <c r="AS227" s="326"/>
      <c r="AT227" s="332"/>
      <c r="AU227" s="317"/>
      <c r="AV227" s="317"/>
      <c r="AW227" s="317"/>
      <c r="AX227" s="317"/>
      <c r="AY227" s="317"/>
      <c r="AZ227" s="317"/>
      <c r="BA227" s="317"/>
      <c r="BB227" s="317"/>
      <c r="BC227" s="317"/>
      <c r="BD227" s="317"/>
      <c r="BE227" s="317"/>
      <c r="BF227" s="317"/>
      <c r="BG227" s="317"/>
      <c r="BH227" s="317"/>
      <c r="BI227" s="317"/>
      <c r="BJ227" s="317"/>
      <c r="BK227" s="317"/>
      <c r="BL227" s="317"/>
      <c r="BM227" s="317"/>
      <c r="BN227" s="317"/>
      <c r="BO227" s="317"/>
      <c r="BP227" s="317"/>
    </row>
    <row r="228" spans="1:68" ht="18.75" customHeight="1">
      <c r="A228" s="327"/>
      <c r="B228" s="470">
        <f>Force_3_2!E15</f>
        <v>0</v>
      </c>
      <c r="C228" s="471"/>
      <c r="D228" s="471"/>
      <c r="E228" s="471"/>
      <c r="F228" s="471"/>
      <c r="G228" s="472"/>
      <c r="H228" s="516">
        <f ca="1">Force_3_2!R15*T$184</f>
        <v>0</v>
      </c>
      <c r="I228" s="471"/>
      <c r="J228" s="471"/>
      <c r="K228" s="471"/>
      <c r="L228" s="471"/>
      <c r="M228" s="517"/>
      <c r="N228" s="516">
        <f ca="1">Force_3_2!S15*T$184</f>
        <v>0</v>
      </c>
      <c r="O228" s="471"/>
      <c r="P228" s="471"/>
      <c r="Q228" s="471"/>
      <c r="R228" s="471"/>
      <c r="S228" s="517"/>
      <c r="T228" s="516">
        <f ca="1">Force_3_2!T15*T$184</f>
        <v>0</v>
      </c>
      <c r="U228" s="471"/>
      <c r="V228" s="471"/>
      <c r="W228" s="471"/>
      <c r="X228" s="471"/>
      <c r="Y228" s="517"/>
      <c r="Z228" s="518">
        <f t="shared" ca="1" si="6"/>
        <v>0</v>
      </c>
      <c r="AA228" s="518"/>
      <c r="AB228" s="518"/>
      <c r="AC228" s="518"/>
      <c r="AD228" s="518"/>
      <c r="AE228" s="518"/>
      <c r="AF228" s="519">
        <f t="shared" ca="1" si="7"/>
        <v>0</v>
      </c>
      <c r="AG228" s="519"/>
      <c r="AH228" s="519"/>
      <c r="AI228" s="519"/>
      <c r="AJ228" s="519"/>
      <c r="AK228" s="519"/>
      <c r="AL228" s="318"/>
      <c r="AM228" s="318"/>
      <c r="AN228" s="318"/>
      <c r="AO228" s="318"/>
      <c r="AP228" s="326"/>
      <c r="AQ228" s="326"/>
      <c r="AR228" s="326"/>
      <c r="AS228" s="326"/>
      <c r="AT228" s="332"/>
      <c r="AU228" s="317"/>
      <c r="AV228" s="317"/>
      <c r="AW228" s="317"/>
      <c r="AX228" s="317"/>
      <c r="AY228" s="317"/>
      <c r="AZ228" s="317"/>
      <c r="BA228" s="317"/>
      <c r="BB228" s="317"/>
      <c r="BC228" s="317"/>
      <c r="BD228" s="317"/>
      <c r="BE228" s="317"/>
      <c r="BF228" s="317"/>
      <c r="BG228" s="317"/>
      <c r="BH228" s="317"/>
      <c r="BI228" s="317"/>
      <c r="BJ228" s="317"/>
      <c r="BK228" s="317"/>
      <c r="BL228" s="317"/>
      <c r="BM228" s="317"/>
      <c r="BN228" s="317"/>
      <c r="BO228" s="317"/>
      <c r="BP228" s="317"/>
    </row>
    <row r="229" spans="1:68" ht="18.75" customHeight="1">
      <c r="A229" s="327"/>
      <c r="B229" s="470">
        <f>Force_3_2!E16</f>
        <v>0</v>
      </c>
      <c r="C229" s="471"/>
      <c r="D229" s="471"/>
      <c r="E229" s="471"/>
      <c r="F229" s="471"/>
      <c r="G229" s="472"/>
      <c r="H229" s="516">
        <f ca="1">Force_3_2!R16*T$184</f>
        <v>0</v>
      </c>
      <c r="I229" s="471"/>
      <c r="J229" s="471"/>
      <c r="K229" s="471"/>
      <c r="L229" s="471"/>
      <c r="M229" s="517"/>
      <c r="N229" s="516">
        <f ca="1">Force_3_2!S16*T$184</f>
        <v>0</v>
      </c>
      <c r="O229" s="471"/>
      <c r="P229" s="471"/>
      <c r="Q229" s="471"/>
      <c r="R229" s="471"/>
      <c r="S229" s="517"/>
      <c r="T229" s="516">
        <f ca="1">Force_3_2!T16*T$184</f>
        <v>0</v>
      </c>
      <c r="U229" s="471"/>
      <c r="V229" s="471"/>
      <c r="W229" s="471"/>
      <c r="X229" s="471"/>
      <c r="Y229" s="517"/>
      <c r="Z229" s="518">
        <f t="shared" ca="1" si="6"/>
        <v>0</v>
      </c>
      <c r="AA229" s="518"/>
      <c r="AB229" s="518"/>
      <c r="AC229" s="518"/>
      <c r="AD229" s="518"/>
      <c r="AE229" s="518"/>
      <c r="AF229" s="519">
        <f t="shared" ca="1" si="7"/>
        <v>0</v>
      </c>
      <c r="AG229" s="519"/>
      <c r="AH229" s="519"/>
      <c r="AI229" s="519"/>
      <c r="AJ229" s="519"/>
      <c r="AK229" s="519"/>
      <c r="AL229" s="318"/>
      <c r="AM229" s="318"/>
      <c r="AN229" s="318"/>
      <c r="AO229" s="318"/>
      <c r="AP229" s="326"/>
      <c r="AQ229" s="326"/>
      <c r="AR229" s="326"/>
      <c r="AS229" s="326"/>
      <c r="AT229" s="332"/>
      <c r="AU229" s="317"/>
      <c r="AV229" s="317"/>
      <c r="AW229" s="317"/>
      <c r="AX229" s="317"/>
      <c r="AY229" s="317"/>
      <c r="AZ229" s="317"/>
      <c r="BA229" s="317"/>
      <c r="BB229" s="317"/>
      <c r="BC229" s="317"/>
      <c r="BD229" s="317"/>
      <c r="BE229" s="317"/>
      <c r="BF229" s="317"/>
      <c r="BG229" s="317"/>
      <c r="BH229" s="317"/>
      <c r="BI229" s="317"/>
      <c r="BJ229" s="317"/>
      <c r="BK229" s="317"/>
      <c r="BL229" s="317"/>
      <c r="BM229" s="317"/>
      <c r="BN229" s="317"/>
      <c r="BO229" s="317"/>
      <c r="BP229" s="317"/>
    </row>
    <row r="230" spans="1:68" ht="18.75" customHeight="1">
      <c r="A230" s="327"/>
      <c r="B230" s="470">
        <f>Force_3_2!E17</f>
        <v>0</v>
      </c>
      <c r="C230" s="471"/>
      <c r="D230" s="471"/>
      <c r="E230" s="471"/>
      <c r="F230" s="471"/>
      <c r="G230" s="472"/>
      <c r="H230" s="516">
        <f ca="1">Force_3_2!R17*T$184</f>
        <v>0</v>
      </c>
      <c r="I230" s="471"/>
      <c r="J230" s="471"/>
      <c r="K230" s="471"/>
      <c r="L230" s="471"/>
      <c r="M230" s="517"/>
      <c r="N230" s="516">
        <f ca="1">Force_3_2!S17*T$184</f>
        <v>0</v>
      </c>
      <c r="O230" s="471"/>
      <c r="P230" s="471"/>
      <c r="Q230" s="471"/>
      <c r="R230" s="471"/>
      <c r="S230" s="517"/>
      <c r="T230" s="516">
        <f ca="1">Force_3_2!T17*T$184</f>
        <v>0</v>
      </c>
      <c r="U230" s="471"/>
      <c r="V230" s="471"/>
      <c r="W230" s="471"/>
      <c r="X230" s="471"/>
      <c r="Y230" s="517"/>
      <c r="Z230" s="518">
        <f t="shared" ca="1" si="6"/>
        <v>0</v>
      </c>
      <c r="AA230" s="518"/>
      <c r="AB230" s="518"/>
      <c r="AC230" s="518"/>
      <c r="AD230" s="518"/>
      <c r="AE230" s="518"/>
      <c r="AF230" s="519">
        <f t="shared" ca="1" si="7"/>
        <v>0</v>
      </c>
      <c r="AG230" s="519"/>
      <c r="AH230" s="519"/>
      <c r="AI230" s="519"/>
      <c r="AJ230" s="519"/>
      <c r="AK230" s="519"/>
      <c r="AL230" s="318"/>
      <c r="AM230" s="318"/>
      <c r="AN230" s="318"/>
      <c r="AO230" s="318"/>
      <c r="AP230" s="326"/>
      <c r="AQ230" s="326"/>
      <c r="AR230" s="326"/>
      <c r="AS230" s="326"/>
      <c r="AT230" s="332"/>
      <c r="AU230" s="317"/>
      <c r="AV230" s="317"/>
      <c r="AW230" s="317"/>
      <c r="AX230" s="317"/>
      <c r="AY230" s="317"/>
      <c r="AZ230" s="317"/>
      <c r="BA230" s="317"/>
      <c r="BB230" s="317"/>
      <c r="BC230" s="317"/>
      <c r="BD230" s="317"/>
      <c r="BE230" s="317"/>
      <c r="BF230" s="317"/>
      <c r="BG230" s="317"/>
      <c r="BH230" s="317"/>
      <c r="BI230" s="317"/>
      <c r="BJ230" s="317"/>
      <c r="BK230" s="317"/>
      <c r="BL230" s="317"/>
      <c r="BM230" s="317"/>
      <c r="BN230" s="317"/>
      <c r="BO230" s="317"/>
      <c r="BP230" s="317"/>
    </row>
    <row r="231" spans="1:68" ht="18.75" customHeight="1">
      <c r="A231" s="327"/>
      <c r="B231" s="470">
        <f>Force_3_2!E18</f>
        <v>0</v>
      </c>
      <c r="C231" s="471"/>
      <c r="D231" s="471"/>
      <c r="E231" s="471"/>
      <c r="F231" s="471"/>
      <c r="G231" s="472"/>
      <c r="H231" s="516">
        <f ca="1">Force_3_2!R18*T$184</f>
        <v>0</v>
      </c>
      <c r="I231" s="471"/>
      <c r="J231" s="471"/>
      <c r="K231" s="471"/>
      <c r="L231" s="471"/>
      <c r="M231" s="517"/>
      <c r="N231" s="516">
        <f ca="1">Force_3_2!S18*T$184</f>
        <v>0</v>
      </c>
      <c r="O231" s="471"/>
      <c r="P231" s="471"/>
      <c r="Q231" s="471"/>
      <c r="R231" s="471"/>
      <c r="S231" s="517"/>
      <c r="T231" s="516">
        <f ca="1">Force_3_2!T18*T$184</f>
        <v>0</v>
      </c>
      <c r="U231" s="471"/>
      <c r="V231" s="471"/>
      <c r="W231" s="471"/>
      <c r="X231" s="471"/>
      <c r="Y231" s="517"/>
      <c r="Z231" s="518">
        <f t="shared" ca="1" si="6"/>
        <v>0</v>
      </c>
      <c r="AA231" s="518"/>
      <c r="AB231" s="518"/>
      <c r="AC231" s="518"/>
      <c r="AD231" s="518"/>
      <c r="AE231" s="518"/>
      <c r="AF231" s="519">
        <f t="shared" ca="1" si="7"/>
        <v>0</v>
      </c>
      <c r="AG231" s="519"/>
      <c r="AH231" s="519"/>
      <c r="AI231" s="519"/>
      <c r="AJ231" s="519"/>
      <c r="AK231" s="519"/>
      <c r="AL231" s="318"/>
      <c r="AM231" s="318"/>
      <c r="AN231" s="318"/>
      <c r="AO231" s="318"/>
      <c r="AP231" s="326"/>
      <c r="AQ231" s="326"/>
      <c r="AR231" s="326"/>
      <c r="AS231" s="326"/>
      <c r="AT231" s="332"/>
      <c r="AU231" s="317"/>
      <c r="AV231" s="317"/>
      <c r="AW231" s="317"/>
      <c r="AX231" s="317"/>
      <c r="AY231" s="317"/>
      <c r="AZ231" s="317"/>
      <c r="BA231" s="317"/>
      <c r="BB231" s="317"/>
      <c r="BC231" s="317"/>
      <c r="BD231" s="317"/>
      <c r="BE231" s="317"/>
      <c r="BF231" s="317"/>
      <c r="BG231" s="317"/>
      <c r="BH231" s="317"/>
      <c r="BI231" s="317"/>
      <c r="BJ231" s="317"/>
      <c r="BK231" s="317"/>
      <c r="BL231" s="317"/>
      <c r="BM231" s="317"/>
      <c r="BN231" s="317"/>
      <c r="BO231" s="317"/>
      <c r="BP231" s="317"/>
    </row>
    <row r="232" spans="1:68" ht="18.75" customHeight="1">
      <c r="A232" s="327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  <c r="Y232" s="326"/>
      <c r="Z232" s="326"/>
      <c r="AA232" s="326"/>
      <c r="AB232" s="326"/>
      <c r="AC232" s="326"/>
      <c r="AD232" s="326"/>
      <c r="AE232" s="326"/>
      <c r="AF232" s="326"/>
      <c r="AG232" s="326"/>
      <c r="AH232" s="324"/>
      <c r="AI232" s="318"/>
      <c r="AJ232" s="318"/>
      <c r="AK232" s="318"/>
      <c r="AL232" s="318"/>
      <c r="AM232" s="318"/>
      <c r="AN232" s="318"/>
      <c r="AO232" s="318"/>
      <c r="AP232" s="326"/>
      <c r="AQ232" s="326"/>
      <c r="AR232" s="326"/>
      <c r="AS232" s="326"/>
      <c r="AT232" s="332"/>
      <c r="AU232" s="317"/>
      <c r="AV232" s="317"/>
      <c r="AW232" s="317"/>
      <c r="AX232" s="317"/>
      <c r="AY232" s="317"/>
      <c r="AZ232" s="317"/>
      <c r="BA232" s="317"/>
      <c r="BB232" s="317"/>
      <c r="BC232" s="317"/>
      <c r="BD232" s="317"/>
      <c r="BE232" s="317"/>
      <c r="BF232" s="317"/>
      <c r="BG232" s="317"/>
      <c r="BH232" s="317"/>
      <c r="BI232" s="317"/>
      <c r="BJ232" s="317"/>
      <c r="BK232" s="317"/>
      <c r="BL232" s="317"/>
      <c r="BM232" s="317"/>
      <c r="BN232" s="317"/>
      <c r="BO232" s="317"/>
      <c r="BP232" s="317"/>
    </row>
    <row r="233" spans="1:68" ht="18.75" customHeight="1">
      <c r="A233" s="327" t="s">
        <v>293</v>
      </c>
      <c r="B233" s="317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318"/>
      <c r="Z233" s="318"/>
      <c r="AA233" s="318"/>
      <c r="AB233" s="318"/>
      <c r="AC233" s="318"/>
      <c r="AD233" s="318"/>
      <c r="AE233" s="318"/>
      <c r="AF233" s="318"/>
      <c r="AG233" s="318"/>
      <c r="AH233" s="318"/>
      <c r="AI233" s="318"/>
      <c r="AJ233" s="318"/>
      <c r="AK233" s="318"/>
      <c r="AL233" s="318"/>
      <c r="AM233" s="318"/>
      <c r="AN233" s="318"/>
      <c r="AO233" s="318"/>
      <c r="AP233" s="318"/>
      <c r="AQ233" s="318"/>
      <c r="AR233" s="318"/>
      <c r="AS233" s="318"/>
      <c r="AT233" s="318"/>
      <c r="AU233" s="317"/>
      <c r="AV233" s="317"/>
      <c r="AW233" s="317"/>
      <c r="AX233" s="317"/>
      <c r="AY233" s="317"/>
      <c r="AZ233" s="317"/>
      <c r="BA233" s="317"/>
      <c r="BB233" s="317"/>
      <c r="BC233" s="317"/>
      <c r="BD233" s="317"/>
      <c r="BE233" s="317"/>
      <c r="BF233" s="317"/>
      <c r="BG233" s="317"/>
      <c r="BH233" s="317"/>
      <c r="BI233" s="317"/>
      <c r="BJ233" s="317"/>
      <c r="BK233" s="317"/>
      <c r="BL233" s="317"/>
      <c r="BM233" s="317"/>
      <c r="BN233" s="317"/>
      <c r="BO233" s="317"/>
      <c r="BP233" s="317"/>
    </row>
    <row r="234" spans="1:68" s="317" customFormat="1" ht="18" customHeight="1">
      <c r="A234" s="327"/>
      <c r="C234" s="318"/>
      <c r="D234" s="318"/>
      <c r="E234" s="318"/>
      <c r="F234" s="318"/>
      <c r="G234" s="318"/>
      <c r="H234" s="318"/>
      <c r="I234" s="318"/>
      <c r="J234" s="318"/>
      <c r="K234" s="318"/>
      <c r="L234" s="318"/>
      <c r="M234" s="318"/>
      <c r="N234" s="318"/>
      <c r="O234" s="318"/>
      <c r="P234" s="318"/>
      <c r="Q234" s="318"/>
      <c r="R234" s="318"/>
      <c r="S234" s="318"/>
      <c r="T234" s="318"/>
      <c r="U234" s="318"/>
      <c r="V234" s="318"/>
      <c r="W234" s="318"/>
      <c r="X234" s="318"/>
      <c r="Y234" s="318"/>
      <c r="Z234" s="318"/>
      <c r="AA234" s="318"/>
      <c r="AB234" s="318"/>
      <c r="AC234" s="318"/>
      <c r="AD234" s="318"/>
      <c r="AE234" s="318"/>
      <c r="AF234" s="318"/>
      <c r="AG234" s="318"/>
      <c r="AH234" s="318"/>
      <c r="AI234" s="318"/>
      <c r="AJ234" s="318"/>
      <c r="AK234" s="318"/>
      <c r="AL234" s="318"/>
      <c r="AM234" s="318"/>
      <c r="AN234" s="318"/>
      <c r="AO234" s="318"/>
      <c r="AP234" s="318"/>
      <c r="AQ234" s="318"/>
      <c r="AR234" s="318"/>
      <c r="AS234" s="318"/>
      <c r="AT234" s="318"/>
    </row>
    <row r="235" spans="1:68" s="317" customFormat="1" ht="18" customHeight="1">
      <c r="A235" s="327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18"/>
      <c r="Z235" s="318"/>
      <c r="AA235" s="318"/>
      <c r="AB235" s="318"/>
      <c r="AC235" s="318"/>
      <c r="AD235" s="318"/>
      <c r="AE235" s="318"/>
      <c r="AF235" s="318"/>
      <c r="AG235" s="318"/>
      <c r="AH235" s="318"/>
      <c r="AI235" s="318"/>
      <c r="AJ235" s="318"/>
      <c r="AK235" s="318"/>
      <c r="AL235" s="318"/>
      <c r="AM235" s="318"/>
      <c r="AN235" s="318"/>
      <c r="AO235" s="318"/>
      <c r="AP235" s="318"/>
      <c r="AQ235" s="318"/>
      <c r="AR235" s="318"/>
      <c r="AS235" s="318"/>
      <c r="AT235" s="318"/>
    </row>
    <row r="236" spans="1:68" s="317" customFormat="1" ht="18" customHeight="1">
      <c r="A236" s="327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18"/>
      <c r="N236" s="318"/>
      <c r="O236" s="318"/>
      <c r="P236" s="318"/>
      <c r="Q236" s="318"/>
      <c r="R236" s="318"/>
      <c r="S236" s="318"/>
      <c r="T236" s="318"/>
      <c r="U236" s="318"/>
      <c r="V236" s="318"/>
      <c r="W236" s="318"/>
      <c r="X236" s="318"/>
      <c r="Y236" s="318"/>
      <c r="Z236" s="318"/>
      <c r="AA236" s="318"/>
      <c r="AB236" s="318"/>
      <c r="AC236" s="318"/>
      <c r="AD236" s="318"/>
      <c r="AE236" s="318"/>
      <c r="AF236" s="318"/>
      <c r="AG236" s="318"/>
      <c r="AH236" s="318"/>
      <c r="AI236" s="318"/>
      <c r="AJ236" s="318"/>
      <c r="AK236" s="318"/>
      <c r="AL236" s="318"/>
      <c r="AM236" s="318"/>
      <c r="AN236" s="318"/>
      <c r="AO236" s="318"/>
      <c r="AP236" s="318"/>
      <c r="AQ236" s="318"/>
      <c r="AR236" s="318"/>
      <c r="AS236" s="318"/>
      <c r="AT236" s="318"/>
    </row>
    <row r="237" spans="1:68" s="317" customFormat="1" ht="18" customHeight="1">
      <c r="A237" s="327"/>
      <c r="B237" s="327"/>
      <c r="D237" s="468" t="s">
        <v>439</v>
      </c>
      <c r="E237" s="468"/>
      <c r="F237" s="468"/>
      <c r="G237" s="350" t="s">
        <v>436</v>
      </c>
      <c r="H237" s="318" t="s">
        <v>440</v>
      </c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318"/>
      <c r="Z237" s="318"/>
      <c r="AA237" s="318"/>
      <c r="AB237" s="318"/>
      <c r="AC237" s="318"/>
      <c r="AD237" s="318"/>
      <c r="AE237" s="318"/>
      <c r="AF237" s="318"/>
      <c r="AG237" s="318"/>
      <c r="AH237" s="318"/>
      <c r="AI237" s="318"/>
      <c r="AJ237" s="318"/>
      <c r="AK237" s="318"/>
      <c r="AL237" s="318"/>
      <c r="AM237" s="318"/>
      <c r="AN237" s="318"/>
      <c r="AO237" s="318"/>
      <c r="AP237" s="318"/>
      <c r="AQ237" s="318"/>
      <c r="AR237" s="318"/>
      <c r="AS237" s="318"/>
      <c r="AT237" s="318"/>
      <c r="AU237" s="318"/>
    </row>
    <row r="238" spans="1:68" s="317" customFormat="1" ht="18" customHeight="1">
      <c r="A238" s="327"/>
      <c r="B238" s="327"/>
      <c r="D238" s="468" t="s">
        <v>435</v>
      </c>
      <c r="E238" s="468"/>
      <c r="F238" s="468"/>
      <c r="G238" s="350" t="s">
        <v>436</v>
      </c>
      <c r="H238" s="318" t="s">
        <v>437</v>
      </c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18"/>
      <c r="Z238" s="318"/>
      <c r="AA238" s="318"/>
      <c r="AB238" s="318"/>
      <c r="AC238" s="318"/>
      <c r="AD238" s="318"/>
      <c r="AE238" s="318"/>
      <c r="AF238" s="318"/>
      <c r="AG238" s="318"/>
      <c r="AH238" s="318"/>
      <c r="AI238" s="318"/>
      <c r="AJ238" s="318"/>
      <c r="AK238" s="318"/>
      <c r="AL238" s="318"/>
      <c r="AM238" s="318"/>
      <c r="AN238" s="318"/>
      <c r="AO238" s="318"/>
      <c r="AP238" s="318"/>
      <c r="AQ238" s="318"/>
      <c r="AR238" s="318"/>
      <c r="AS238" s="318"/>
      <c r="AT238" s="318"/>
      <c r="AU238" s="318"/>
    </row>
    <row r="239" spans="1:68" s="317" customFormat="1" ht="18" customHeight="1">
      <c r="A239" s="327"/>
      <c r="B239" s="327"/>
      <c r="D239" s="468"/>
      <c r="E239" s="468"/>
      <c r="F239" s="468"/>
      <c r="G239" s="350" t="s">
        <v>436</v>
      </c>
      <c r="H239" s="318" t="s">
        <v>438</v>
      </c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318"/>
      <c r="Z239" s="318"/>
      <c r="AA239" s="318"/>
      <c r="AB239" s="318"/>
      <c r="AC239" s="318"/>
      <c r="AD239" s="318"/>
      <c r="AE239" s="318"/>
      <c r="AF239" s="318"/>
      <c r="AG239" s="318"/>
      <c r="AH239" s="318"/>
      <c r="AI239" s="318"/>
      <c r="AJ239" s="318"/>
      <c r="AK239" s="318"/>
      <c r="AL239" s="318"/>
      <c r="AM239" s="318"/>
      <c r="AN239" s="318"/>
      <c r="AO239" s="318"/>
      <c r="AP239" s="318"/>
      <c r="AQ239" s="318"/>
      <c r="AR239" s="318"/>
      <c r="AS239" s="318"/>
      <c r="AT239" s="318"/>
      <c r="AU239" s="318"/>
    </row>
    <row r="240" spans="1:68" s="317" customFormat="1" ht="18" customHeight="1">
      <c r="A240" s="327"/>
      <c r="C240" s="318"/>
      <c r="D240" s="318"/>
      <c r="E240" s="318"/>
      <c r="F240" s="318"/>
      <c r="G240" s="318"/>
      <c r="H240" s="318"/>
      <c r="I240" s="318"/>
      <c r="J240" s="318"/>
      <c r="K240" s="318"/>
      <c r="L240" s="318"/>
      <c r="M240" s="318"/>
      <c r="N240" s="318"/>
      <c r="O240" s="318"/>
      <c r="P240" s="318"/>
      <c r="Q240" s="318"/>
      <c r="R240" s="318"/>
      <c r="S240" s="318"/>
      <c r="T240" s="318"/>
      <c r="U240" s="318"/>
      <c r="V240" s="318"/>
      <c r="W240" s="318"/>
      <c r="X240" s="318"/>
      <c r="Y240" s="318"/>
      <c r="Z240" s="318"/>
      <c r="AA240" s="318"/>
      <c r="AB240" s="318"/>
      <c r="AC240" s="318"/>
      <c r="AD240" s="318"/>
      <c r="AE240" s="318"/>
      <c r="AF240" s="318"/>
      <c r="AG240" s="318"/>
      <c r="AH240" s="318"/>
      <c r="AI240" s="318"/>
      <c r="AJ240" s="318"/>
      <c r="AK240" s="318"/>
      <c r="AL240" s="318"/>
      <c r="AM240" s="318"/>
      <c r="AN240" s="318"/>
      <c r="AO240" s="318"/>
      <c r="AP240" s="318"/>
      <c r="AQ240" s="318"/>
      <c r="AR240" s="318"/>
      <c r="AS240" s="318"/>
      <c r="AT240" s="318"/>
    </row>
    <row r="241" spans="1:68" s="317" customFormat="1" ht="18.75" customHeight="1">
      <c r="A241" s="327" t="s">
        <v>441</v>
      </c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318"/>
      <c r="Z241" s="318"/>
      <c r="AA241" s="318"/>
      <c r="AB241" s="318"/>
      <c r="AC241" s="318"/>
      <c r="AD241" s="318"/>
      <c r="AE241" s="318"/>
      <c r="AF241" s="318"/>
      <c r="AG241" s="318"/>
      <c r="AH241" s="318"/>
      <c r="AI241" s="318"/>
      <c r="AJ241" s="318"/>
      <c r="AK241" s="318"/>
      <c r="AL241" s="318"/>
      <c r="AM241" s="318"/>
      <c r="AN241" s="318"/>
      <c r="AO241" s="318"/>
      <c r="AP241" s="318"/>
      <c r="AQ241" s="318"/>
      <c r="AR241" s="318"/>
      <c r="AS241" s="318"/>
      <c r="AT241" s="318"/>
    </row>
    <row r="242" spans="1:68" s="317" customFormat="1" ht="18" customHeight="1">
      <c r="A242" s="327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318"/>
      <c r="Z242" s="318"/>
      <c r="AA242" s="318"/>
      <c r="AB242" s="318"/>
      <c r="AC242" s="318"/>
      <c r="AD242" s="318"/>
      <c r="AE242" s="318"/>
      <c r="AF242" s="318"/>
      <c r="AG242" s="318"/>
      <c r="AH242" s="318"/>
      <c r="AI242" s="318"/>
      <c r="AJ242" s="318"/>
      <c r="AK242" s="318"/>
      <c r="AL242" s="318"/>
      <c r="AM242" s="318"/>
      <c r="AN242" s="318"/>
      <c r="AO242" s="318"/>
      <c r="AP242" s="318"/>
      <c r="AQ242" s="318"/>
      <c r="AR242" s="318"/>
      <c r="AS242" s="318"/>
      <c r="AT242" s="318"/>
    </row>
    <row r="243" spans="1:68" s="317" customFormat="1" ht="18" customHeight="1">
      <c r="A243" s="91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173"/>
      <c r="V243" s="318"/>
      <c r="W243" s="318"/>
      <c r="X243" s="318"/>
      <c r="Y243" s="318"/>
      <c r="Z243" s="318"/>
      <c r="AA243" s="318"/>
      <c r="AB243" s="318"/>
      <c r="AC243" s="318"/>
      <c r="AD243" s="318"/>
      <c r="AE243" s="318"/>
      <c r="AF243" s="318"/>
      <c r="AG243" s="318"/>
      <c r="AH243" s="318"/>
      <c r="AI243" s="318"/>
      <c r="AJ243" s="318"/>
      <c r="AK243" s="318"/>
      <c r="AL243" s="318"/>
      <c r="AM243" s="318"/>
      <c r="AN243" s="318"/>
      <c r="AO243" s="318"/>
      <c r="AP243" s="318"/>
      <c r="AQ243" s="318"/>
      <c r="AR243" s="318"/>
      <c r="AS243" s="318"/>
      <c r="AT243" s="318"/>
    </row>
    <row r="244" spans="1:68" s="317" customFormat="1" ht="18" customHeight="1">
      <c r="A244" s="91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18"/>
      <c r="Z244" s="318"/>
      <c r="AA244" s="318"/>
      <c r="AB244" s="318"/>
      <c r="AC244" s="318"/>
      <c r="AD244" s="318"/>
      <c r="AE244" s="318"/>
      <c r="AF244" s="318"/>
      <c r="AG244" s="318"/>
      <c r="AH244" s="318"/>
      <c r="AI244" s="318"/>
      <c r="AJ244" s="318"/>
      <c r="AK244" s="318"/>
      <c r="AL244" s="318"/>
      <c r="AM244" s="318"/>
      <c r="AN244" s="318"/>
      <c r="AO244" s="318"/>
      <c r="AP244" s="318"/>
      <c r="AQ244" s="318"/>
      <c r="AR244" s="318"/>
      <c r="AS244" s="318"/>
      <c r="AT244" s="318"/>
    </row>
    <row r="245" spans="1:68" s="317" customFormat="1" ht="18" customHeight="1">
      <c r="A245" s="91"/>
      <c r="B245" s="91"/>
      <c r="C245" s="318"/>
      <c r="D245" s="468" t="s">
        <v>442</v>
      </c>
      <c r="E245" s="468"/>
      <c r="F245" s="468"/>
      <c r="G245" s="350" t="s">
        <v>436</v>
      </c>
      <c r="H245" s="318" t="s">
        <v>443</v>
      </c>
      <c r="I245" s="318"/>
      <c r="J245" s="318"/>
      <c r="K245" s="318"/>
      <c r="L245" s="318"/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318"/>
      <c r="Z245" s="318"/>
      <c r="AA245" s="318"/>
      <c r="AB245" s="318"/>
      <c r="AC245" s="318"/>
      <c r="AD245" s="318"/>
      <c r="AE245" s="318"/>
      <c r="AF245" s="318"/>
      <c r="AG245" s="318"/>
      <c r="AH245" s="318"/>
      <c r="AI245" s="318"/>
      <c r="AJ245" s="318"/>
      <c r="AK245" s="318"/>
      <c r="AL245" s="318"/>
      <c r="AM245" s="318"/>
      <c r="AN245" s="318"/>
      <c r="AO245" s="318"/>
      <c r="AP245" s="318"/>
      <c r="AQ245" s="318"/>
      <c r="AR245" s="318"/>
      <c r="AS245" s="318"/>
      <c r="AT245" s="318"/>
      <c r="AU245" s="318"/>
    </row>
    <row r="246" spans="1:68" s="317" customFormat="1" ht="18" customHeight="1">
      <c r="A246" s="91"/>
      <c r="B246" s="91"/>
      <c r="C246" s="318"/>
      <c r="D246" s="468" t="s">
        <v>294</v>
      </c>
      <c r="E246" s="468"/>
      <c r="F246" s="468"/>
      <c r="G246" s="350" t="s">
        <v>436</v>
      </c>
      <c r="H246" s="318" t="s">
        <v>444</v>
      </c>
      <c r="I246" s="318"/>
      <c r="J246" s="318"/>
      <c r="K246" s="318"/>
      <c r="L246" s="318"/>
      <c r="M246" s="318"/>
      <c r="N246" s="318"/>
      <c r="O246" s="318"/>
      <c r="P246" s="318"/>
      <c r="Q246" s="318"/>
      <c r="R246" s="318"/>
      <c r="S246" s="318"/>
      <c r="T246" s="318"/>
      <c r="U246" s="318"/>
      <c r="V246" s="318"/>
      <c r="W246" s="318"/>
      <c r="X246" s="318"/>
      <c r="Y246" s="318"/>
      <c r="Z246" s="318"/>
      <c r="AA246" s="318"/>
      <c r="AB246" s="318"/>
      <c r="AC246" s="318"/>
      <c r="AD246" s="318"/>
      <c r="AE246" s="318"/>
      <c r="AF246" s="318"/>
      <c r="AG246" s="318"/>
      <c r="AH246" s="318"/>
      <c r="AI246" s="76"/>
      <c r="AJ246" s="318"/>
      <c r="AK246" s="318"/>
      <c r="AL246" s="318"/>
      <c r="AM246" s="318"/>
      <c r="AN246" s="318"/>
      <c r="AO246" s="318"/>
      <c r="AP246" s="318"/>
      <c r="AQ246" s="318"/>
      <c r="AR246" s="318"/>
      <c r="AS246" s="318"/>
      <c r="AT246" s="318"/>
      <c r="AU246" s="318"/>
    </row>
    <row r="247" spans="1:68" s="317" customFormat="1" ht="18" customHeight="1">
      <c r="A247" s="91"/>
      <c r="B247" s="91"/>
      <c r="C247" s="318"/>
      <c r="D247" s="468" t="s">
        <v>295</v>
      </c>
      <c r="E247" s="468"/>
      <c r="F247" s="468"/>
      <c r="G247" s="350" t="s">
        <v>436</v>
      </c>
      <c r="H247" s="318" t="s">
        <v>445</v>
      </c>
      <c r="I247" s="318"/>
      <c r="J247" s="318"/>
      <c r="K247" s="318"/>
      <c r="L247" s="318"/>
      <c r="M247" s="318"/>
      <c r="N247" s="318"/>
      <c r="O247" s="318"/>
      <c r="P247" s="318"/>
      <c r="Q247" s="318"/>
      <c r="R247" s="318"/>
      <c r="S247" s="318"/>
      <c r="T247" s="318"/>
      <c r="U247" s="318"/>
      <c r="V247" s="318"/>
      <c r="W247" s="318"/>
      <c r="X247" s="318"/>
      <c r="Y247" s="318"/>
      <c r="Z247" s="318"/>
      <c r="AA247" s="318"/>
      <c r="AB247" s="318"/>
      <c r="AC247" s="318"/>
      <c r="AD247" s="318"/>
      <c r="AE247" s="318"/>
      <c r="AF247" s="318"/>
      <c r="AG247" s="318"/>
      <c r="AH247" s="318"/>
      <c r="AI247" s="318"/>
      <c r="AJ247" s="318"/>
      <c r="AK247" s="318"/>
      <c r="AL247" s="318"/>
      <c r="AM247" s="318"/>
      <c r="AN247" s="318"/>
      <c r="AO247" s="318"/>
      <c r="AP247" s="318"/>
      <c r="AQ247" s="318"/>
      <c r="AR247" s="318"/>
      <c r="AS247" s="318"/>
      <c r="AT247" s="318"/>
      <c r="AU247" s="318"/>
    </row>
    <row r="248" spans="1:68" s="317" customFormat="1" ht="18" customHeight="1">
      <c r="A248" s="91"/>
      <c r="B248" s="91"/>
      <c r="C248" s="318"/>
      <c r="D248" s="468" t="s">
        <v>297</v>
      </c>
      <c r="E248" s="468"/>
      <c r="F248" s="468"/>
      <c r="G248" s="350" t="s">
        <v>436</v>
      </c>
      <c r="H248" s="318" t="s">
        <v>446</v>
      </c>
      <c r="I248" s="318"/>
      <c r="J248" s="318"/>
      <c r="K248" s="318"/>
      <c r="L248" s="318"/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318"/>
      <c r="Z248" s="318"/>
      <c r="AA248" s="318"/>
      <c r="AB248" s="318"/>
      <c r="AC248" s="318"/>
      <c r="AD248" s="318"/>
      <c r="AE248" s="318"/>
      <c r="AF248" s="318"/>
      <c r="AG248" s="318"/>
      <c r="AH248" s="318"/>
      <c r="AI248" s="318"/>
      <c r="AJ248" s="318"/>
      <c r="AK248" s="318"/>
      <c r="AL248" s="318"/>
      <c r="AM248" s="318"/>
      <c r="AN248" s="318"/>
      <c r="AO248" s="318"/>
      <c r="AP248" s="318"/>
      <c r="AQ248" s="318"/>
      <c r="AR248" s="318"/>
      <c r="AS248" s="318"/>
      <c r="AT248" s="318"/>
      <c r="AU248" s="318"/>
    </row>
    <row r="249" spans="1:68" s="317" customFormat="1" ht="18" customHeight="1">
      <c r="A249" s="91"/>
      <c r="B249" s="91"/>
      <c r="C249" s="318"/>
      <c r="D249" s="468" t="s">
        <v>298</v>
      </c>
      <c r="E249" s="468"/>
      <c r="F249" s="468"/>
      <c r="G249" s="350" t="s">
        <v>436</v>
      </c>
      <c r="H249" s="318" t="s">
        <v>447</v>
      </c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18"/>
      <c r="Z249" s="318"/>
      <c r="AA249" s="318"/>
      <c r="AB249" s="318"/>
      <c r="AC249" s="318"/>
      <c r="AD249" s="318"/>
      <c r="AE249" s="318"/>
      <c r="AF249" s="318"/>
      <c r="AG249" s="318"/>
      <c r="AH249" s="318"/>
      <c r="AI249" s="318"/>
      <c r="AJ249" s="318"/>
      <c r="AK249" s="318"/>
      <c r="AL249" s="318"/>
      <c r="AM249" s="318"/>
      <c r="AN249" s="318"/>
      <c r="AO249" s="318"/>
      <c r="AP249" s="318"/>
      <c r="AQ249" s="318"/>
      <c r="AR249" s="318"/>
      <c r="AS249" s="318"/>
      <c r="AT249" s="318"/>
      <c r="AU249" s="318"/>
    </row>
    <row r="250" spans="1:68" ht="18.75" customHeight="1">
      <c r="A250" s="91"/>
      <c r="B250" s="318"/>
      <c r="C250" s="333"/>
      <c r="D250" s="333"/>
      <c r="E250" s="333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18"/>
      <c r="Z250" s="318"/>
      <c r="AA250" s="318"/>
      <c r="AB250" s="318"/>
      <c r="AC250" s="318"/>
      <c r="AD250" s="318"/>
      <c r="AE250" s="318"/>
      <c r="AF250" s="318"/>
      <c r="AG250" s="318"/>
      <c r="AH250" s="318"/>
      <c r="AI250" s="318"/>
      <c r="AJ250" s="318"/>
      <c r="AK250" s="318"/>
      <c r="AL250" s="318"/>
      <c r="AM250" s="318"/>
      <c r="AN250" s="318"/>
      <c r="AO250" s="318"/>
      <c r="AP250" s="318"/>
      <c r="AQ250" s="318"/>
      <c r="AR250" s="318"/>
      <c r="AS250" s="318"/>
      <c r="AT250" s="318"/>
      <c r="AU250" s="317"/>
      <c r="AV250" s="317"/>
      <c r="AW250" s="317"/>
      <c r="AX250" s="317"/>
      <c r="AY250" s="317"/>
      <c r="AZ250" s="317"/>
      <c r="BA250" s="317"/>
      <c r="BB250" s="317"/>
      <c r="BC250" s="317"/>
      <c r="BD250" s="317"/>
      <c r="BE250" s="317"/>
      <c r="BF250" s="317"/>
      <c r="BG250" s="317"/>
      <c r="BH250" s="317"/>
      <c r="BI250" s="317"/>
      <c r="BJ250" s="317"/>
      <c r="BK250" s="317"/>
      <c r="BL250" s="317"/>
      <c r="BM250" s="317"/>
      <c r="BN250" s="317"/>
      <c r="BO250" s="317"/>
      <c r="BP250" s="317"/>
    </row>
    <row r="251" spans="1:68" ht="18.75" customHeight="1">
      <c r="A251" s="327" t="s">
        <v>299</v>
      </c>
      <c r="B251" s="317"/>
      <c r="C251" s="333"/>
      <c r="D251" s="333"/>
      <c r="E251" s="333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18"/>
      <c r="Z251" s="318"/>
      <c r="AA251" s="318"/>
      <c r="AB251" s="318"/>
      <c r="AC251" s="318"/>
      <c r="AD251" s="318"/>
      <c r="AE251" s="318"/>
      <c r="AF251" s="318"/>
      <c r="AG251" s="318"/>
      <c r="AH251" s="318"/>
      <c r="AI251" s="318"/>
      <c r="AJ251" s="318"/>
      <c r="AK251" s="318"/>
      <c r="AL251" s="318"/>
      <c r="AM251" s="318"/>
      <c r="AN251" s="318"/>
      <c r="AO251" s="318"/>
      <c r="AP251" s="318"/>
      <c r="AQ251" s="318"/>
      <c r="AR251" s="318"/>
      <c r="AS251" s="318"/>
      <c r="AT251" s="318"/>
      <c r="AU251" s="317"/>
      <c r="AV251" s="317"/>
      <c r="AW251" s="317"/>
      <c r="AX251" s="317"/>
      <c r="AY251" s="317"/>
      <c r="AZ251" s="317"/>
      <c r="BA251" s="317"/>
      <c r="BB251" s="317"/>
      <c r="BC251" s="317"/>
      <c r="BD251" s="317"/>
      <c r="BE251" s="317"/>
      <c r="BF251" s="317"/>
      <c r="BG251" s="317"/>
      <c r="BH251" s="317"/>
      <c r="BI251" s="317"/>
      <c r="BJ251" s="317"/>
      <c r="BK251" s="317"/>
      <c r="BL251" s="317"/>
      <c r="BM251" s="317"/>
      <c r="BN251" s="317"/>
      <c r="BO251" s="317"/>
      <c r="BP251" s="317"/>
    </row>
    <row r="252" spans="1:68" ht="18.75" customHeight="1">
      <c r="A252" s="91"/>
      <c r="B252" s="493"/>
      <c r="C252" s="494"/>
      <c r="D252" s="507"/>
      <c r="E252" s="507"/>
      <c r="F252" s="507"/>
      <c r="G252" s="507"/>
      <c r="H252" s="507"/>
      <c r="I252" s="507"/>
      <c r="J252" s="507">
        <v>1</v>
      </c>
      <c r="K252" s="507"/>
      <c r="L252" s="507"/>
      <c r="M252" s="507"/>
      <c r="N252" s="507"/>
      <c r="O252" s="507"/>
      <c r="P252" s="507"/>
      <c r="Q252" s="507">
        <v>2</v>
      </c>
      <c r="R252" s="507"/>
      <c r="S252" s="507"/>
      <c r="T252" s="507"/>
      <c r="U252" s="507"/>
      <c r="V252" s="507"/>
      <c r="W252" s="507"/>
      <c r="X252" s="507">
        <v>3</v>
      </c>
      <c r="Y252" s="507"/>
      <c r="Z252" s="507"/>
      <c r="AA252" s="507"/>
      <c r="AB252" s="507"/>
      <c r="AC252" s="507">
        <v>4</v>
      </c>
      <c r="AD252" s="507"/>
      <c r="AE252" s="507"/>
      <c r="AF252" s="507"/>
      <c r="AG252" s="507"/>
      <c r="AH252" s="507">
        <v>5</v>
      </c>
      <c r="AI252" s="507"/>
      <c r="AJ252" s="507"/>
      <c r="AK252" s="507"/>
      <c r="AL252" s="507"/>
      <c r="AM252" s="507"/>
      <c r="AN252" s="507"/>
      <c r="AO252" s="507"/>
      <c r="AP252" s="507">
        <v>6</v>
      </c>
      <c r="AQ252" s="507"/>
      <c r="AR252" s="507"/>
      <c r="AS252" s="507"/>
      <c r="AT252" s="318"/>
      <c r="AU252" s="317"/>
      <c r="AV252" s="317"/>
      <c r="AW252" s="317"/>
      <c r="AX252" s="317"/>
      <c r="AY252" s="317"/>
      <c r="AZ252" s="317"/>
      <c r="BA252" s="317"/>
      <c r="BB252" s="317"/>
      <c r="BC252" s="317"/>
      <c r="BD252" s="317"/>
      <c r="BE252" s="317"/>
      <c r="BF252" s="317"/>
      <c r="BG252" s="317"/>
      <c r="BH252" s="317"/>
      <c r="BI252" s="317"/>
      <c r="BJ252" s="317"/>
      <c r="BK252" s="317"/>
      <c r="BL252" s="317"/>
      <c r="BM252" s="317"/>
      <c r="BN252" s="317"/>
      <c r="BO252" s="317"/>
      <c r="BP252" s="317"/>
    </row>
    <row r="253" spans="1:68" ht="18.75" customHeight="1">
      <c r="A253" s="91"/>
      <c r="B253" s="493"/>
      <c r="C253" s="494"/>
      <c r="D253" s="514" t="s">
        <v>300</v>
      </c>
      <c r="E253" s="514"/>
      <c r="F253" s="514"/>
      <c r="G253" s="514"/>
      <c r="H253" s="514"/>
      <c r="I253" s="514"/>
      <c r="J253" s="514" t="s">
        <v>301</v>
      </c>
      <c r="K253" s="514"/>
      <c r="L253" s="514"/>
      <c r="M253" s="514"/>
      <c r="N253" s="514"/>
      <c r="O253" s="514"/>
      <c r="P253" s="514"/>
      <c r="Q253" s="514" t="s">
        <v>302</v>
      </c>
      <c r="R253" s="514"/>
      <c r="S253" s="514"/>
      <c r="T253" s="514"/>
      <c r="U253" s="514"/>
      <c r="V253" s="514"/>
      <c r="W253" s="514"/>
      <c r="X253" s="514" t="s">
        <v>303</v>
      </c>
      <c r="Y253" s="514"/>
      <c r="Z253" s="514"/>
      <c r="AA253" s="514"/>
      <c r="AB253" s="514"/>
      <c r="AC253" s="514" t="s">
        <v>304</v>
      </c>
      <c r="AD253" s="514"/>
      <c r="AE253" s="514"/>
      <c r="AF253" s="514"/>
      <c r="AG253" s="514"/>
      <c r="AH253" s="514" t="s">
        <v>305</v>
      </c>
      <c r="AI253" s="514"/>
      <c r="AJ253" s="514"/>
      <c r="AK253" s="514"/>
      <c r="AL253" s="514"/>
      <c r="AM253" s="514"/>
      <c r="AN253" s="514"/>
      <c r="AO253" s="514"/>
      <c r="AP253" s="514" t="s">
        <v>306</v>
      </c>
      <c r="AQ253" s="514"/>
      <c r="AR253" s="514"/>
      <c r="AS253" s="514"/>
      <c r="AT253" s="318"/>
      <c r="AU253" s="317"/>
      <c r="AV253" s="317"/>
      <c r="AW253" s="317"/>
      <c r="AX253" s="317"/>
      <c r="AY253" s="317"/>
      <c r="AZ253" s="317"/>
      <c r="BA253" s="317"/>
      <c r="BB253" s="317"/>
      <c r="BC253" s="317"/>
      <c r="BD253" s="317"/>
      <c r="BE253" s="317"/>
      <c r="BF253" s="317"/>
      <c r="BG253" s="317"/>
      <c r="BH253" s="317"/>
      <c r="BI253" s="317"/>
      <c r="BJ253" s="317"/>
      <c r="BK253" s="317"/>
      <c r="BL253" s="317"/>
      <c r="BM253" s="317"/>
      <c r="BN253" s="317"/>
      <c r="BO253" s="317"/>
      <c r="BP253" s="317"/>
    </row>
    <row r="254" spans="1:68" ht="18.75" customHeight="1">
      <c r="A254" s="91"/>
      <c r="B254" s="493"/>
      <c r="C254" s="494"/>
      <c r="D254" s="520" t="s">
        <v>307</v>
      </c>
      <c r="E254" s="520"/>
      <c r="F254" s="520"/>
      <c r="G254" s="520"/>
      <c r="H254" s="520"/>
      <c r="I254" s="520"/>
      <c r="J254" s="521" t="s">
        <v>308</v>
      </c>
      <c r="K254" s="521"/>
      <c r="L254" s="521"/>
      <c r="M254" s="521"/>
      <c r="N254" s="521"/>
      <c r="O254" s="521"/>
      <c r="P254" s="521"/>
      <c r="Q254" s="521" t="s">
        <v>309</v>
      </c>
      <c r="R254" s="521"/>
      <c r="S254" s="521"/>
      <c r="T254" s="521"/>
      <c r="U254" s="521"/>
      <c r="V254" s="521"/>
      <c r="W254" s="521"/>
      <c r="X254" s="521"/>
      <c r="Y254" s="521"/>
      <c r="Z254" s="521"/>
      <c r="AA254" s="521"/>
      <c r="AB254" s="521"/>
      <c r="AC254" s="521" t="s">
        <v>310</v>
      </c>
      <c r="AD254" s="521"/>
      <c r="AE254" s="521"/>
      <c r="AF254" s="521"/>
      <c r="AG254" s="521"/>
      <c r="AH254" s="521" t="s">
        <v>311</v>
      </c>
      <c r="AI254" s="521"/>
      <c r="AJ254" s="521"/>
      <c r="AK254" s="521"/>
      <c r="AL254" s="521"/>
      <c r="AM254" s="521"/>
      <c r="AN254" s="521"/>
      <c r="AO254" s="521"/>
      <c r="AP254" s="521"/>
      <c r="AQ254" s="521"/>
      <c r="AR254" s="521"/>
      <c r="AS254" s="521"/>
      <c r="AT254" s="318"/>
      <c r="AU254" s="317"/>
      <c r="AV254" s="317"/>
      <c r="AW254" s="317"/>
      <c r="AX254" s="317"/>
      <c r="AY254" s="317"/>
      <c r="AZ254" s="317"/>
      <c r="BA254" s="317"/>
      <c r="BB254" s="317"/>
      <c r="BC254" s="317"/>
      <c r="BD254" s="317"/>
      <c r="BE254" s="317"/>
      <c r="BF254" s="317"/>
      <c r="BG254" s="317"/>
      <c r="BH254" s="317"/>
      <c r="BI254" s="317"/>
      <c r="BJ254" s="317"/>
      <c r="BK254" s="317"/>
      <c r="BL254" s="317"/>
      <c r="BM254" s="317"/>
      <c r="BN254" s="317"/>
      <c r="BO254" s="317"/>
      <c r="BP254" s="317"/>
    </row>
    <row r="255" spans="1:68" ht="18.75" customHeight="1">
      <c r="A255" s="91"/>
      <c r="B255" s="507" t="s">
        <v>312</v>
      </c>
      <c r="C255" s="507"/>
      <c r="D255" s="515" t="s">
        <v>294</v>
      </c>
      <c r="E255" s="515"/>
      <c r="F255" s="515"/>
      <c r="G255" s="515"/>
      <c r="H255" s="515"/>
      <c r="I255" s="515"/>
      <c r="J255" s="543">
        <f ca="1">H263</f>
        <v>0</v>
      </c>
      <c r="K255" s="492"/>
      <c r="L255" s="492"/>
      <c r="M255" s="492"/>
      <c r="N255" s="492"/>
      <c r="O255" s="492"/>
      <c r="P255" s="492"/>
      <c r="Q255" s="501">
        <f ca="1">Y266</f>
        <v>0</v>
      </c>
      <c r="R255" s="502"/>
      <c r="S255" s="502"/>
      <c r="T255" s="502"/>
      <c r="U255" s="502"/>
      <c r="V255" s="502"/>
      <c r="W255" s="503"/>
      <c r="X255" s="492" t="str">
        <f>H268</f>
        <v>t</v>
      </c>
      <c r="Y255" s="492"/>
      <c r="Z255" s="492"/>
      <c r="AA255" s="492"/>
      <c r="AB255" s="492"/>
      <c r="AC255" s="492">
        <v>1</v>
      </c>
      <c r="AD255" s="492"/>
      <c r="AE255" s="492"/>
      <c r="AF255" s="492"/>
      <c r="AG255" s="492"/>
      <c r="AH255" s="501">
        <f ca="1">Q255</f>
        <v>0</v>
      </c>
      <c r="AI255" s="502"/>
      <c r="AJ255" s="502"/>
      <c r="AK255" s="502"/>
      <c r="AL255" s="502"/>
      <c r="AM255" s="502"/>
      <c r="AN255" s="502"/>
      <c r="AO255" s="503"/>
      <c r="AP255" s="492">
        <v>2</v>
      </c>
      <c r="AQ255" s="492"/>
      <c r="AR255" s="492"/>
      <c r="AS255" s="492"/>
      <c r="AT255" s="318"/>
      <c r="AU255" s="317"/>
      <c r="AV255" s="317"/>
      <c r="AW255" s="317"/>
      <c r="AX255" s="317"/>
      <c r="AY255" s="317"/>
      <c r="AZ255" s="317"/>
      <c r="BA255" s="317"/>
      <c r="BB255" s="317"/>
      <c r="BC255" s="317"/>
      <c r="BD255" s="317"/>
      <c r="BE255" s="317"/>
      <c r="BF255" s="317"/>
      <c r="BG255" s="317"/>
      <c r="BH255" s="317"/>
      <c r="BI255" s="317"/>
      <c r="BJ255" s="317"/>
      <c r="BK255" s="317"/>
      <c r="BL255" s="317"/>
      <c r="BM255" s="317"/>
      <c r="BN255" s="317"/>
      <c r="BO255" s="317"/>
      <c r="BP255" s="317"/>
    </row>
    <row r="256" spans="1:68" ht="18.75" customHeight="1">
      <c r="A256" s="91"/>
      <c r="B256" s="507" t="s">
        <v>313</v>
      </c>
      <c r="C256" s="507"/>
      <c r="D256" s="515" t="s">
        <v>314</v>
      </c>
      <c r="E256" s="515"/>
      <c r="F256" s="515"/>
      <c r="G256" s="515"/>
      <c r="H256" s="515"/>
      <c r="I256" s="515"/>
      <c r="J256" s="492">
        <f>G275</f>
        <v>0</v>
      </c>
      <c r="K256" s="492"/>
      <c r="L256" s="492"/>
      <c r="M256" s="492"/>
      <c r="N256" s="492"/>
      <c r="O256" s="492"/>
      <c r="P256" s="492"/>
      <c r="Q256" s="501" t="e">
        <f ca="1">AB276</f>
        <v>#DIV/0!</v>
      </c>
      <c r="R256" s="502"/>
      <c r="S256" s="502"/>
      <c r="T256" s="502"/>
      <c r="U256" s="502"/>
      <c r="V256" s="502"/>
      <c r="W256" s="503"/>
      <c r="X256" s="492" t="str">
        <f>H278</f>
        <v>직사각형</v>
      </c>
      <c r="Y256" s="492"/>
      <c r="Z256" s="492"/>
      <c r="AA256" s="492"/>
      <c r="AB256" s="492"/>
      <c r="AC256" s="492">
        <v>1</v>
      </c>
      <c r="AD256" s="492"/>
      <c r="AE256" s="492"/>
      <c r="AF256" s="492"/>
      <c r="AG256" s="492"/>
      <c r="AH256" s="501" t="e">
        <f ca="1">Q256</f>
        <v>#DIV/0!</v>
      </c>
      <c r="AI256" s="502"/>
      <c r="AJ256" s="502"/>
      <c r="AK256" s="502"/>
      <c r="AL256" s="502"/>
      <c r="AM256" s="502"/>
      <c r="AN256" s="502"/>
      <c r="AO256" s="503"/>
      <c r="AP256" s="492" t="s">
        <v>315</v>
      </c>
      <c r="AQ256" s="492"/>
      <c r="AR256" s="492"/>
      <c r="AS256" s="492"/>
      <c r="AT256" s="318"/>
      <c r="AU256" s="317"/>
      <c r="AV256" s="317"/>
      <c r="AW256" s="317"/>
      <c r="AX256" s="317"/>
      <c r="AY256" s="317"/>
      <c r="AZ256" s="317"/>
      <c r="BA256" s="317"/>
      <c r="BB256" s="317"/>
      <c r="BC256" s="317"/>
      <c r="BD256" s="317"/>
      <c r="BE256" s="317"/>
      <c r="BF256" s="317"/>
      <c r="BG256" s="317"/>
      <c r="BH256" s="317"/>
      <c r="BI256" s="317"/>
      <c r="BJ256" s="317"/>
      <c r="BK256" s="317"/>
      <c r="BL256" s="317"/>
      <c r="BM256" s="317"/>
      <c r="BN256" s="317"/>
      <c r="BO256" s="317"/>
      <c r="BP256" s="317"/>
    </row>
    <row r="257" spans="1:68" ht="18.75" customHeight="1">
      <c r="A257" s="91"/>
      <c r="B257" s="507" t="s">
        <v>93</v>
      </c>
      <c r="C257" s="507"/>
      <c r="D257" s="511" t="s">
        <v>296</v>
      </c>
      <c r="E257" s="512"/>
      <c r="F257" s="512"/>
      <c r="G257" s="512"/>
      <c r="H257" s="512"/>
      <c r="I257" s="513"/>
      <c r="J257" s="492">
        <f>G285</f>
        <v>0</v>
      </c>
      <c r="K257" s="492"/>
      <c r="L257" s="492"/>
      <c r="M257" s="492"/>
      <c r="N257" s="492"/>
      <c r="O257" s="492"/>
      <c r="P257" s="492"/>
      <c r="Q257" s="501" t="e">
        <f ca="1">AH286</f>
        <v>#VALUE!</v>
      </c>
      <c r="R257" s="502"/>
      <c r="S257" s="502"/>
      <c r="T257" s="502"/>
      <c r="U257" s="502"/>
      <c r="V257" s="502"/>
      <c r="W257" s="503"/>
      <c r="X257" s="492" t="str">
        <f>H288</f>
        <v>직사각형</v>
      </c>
      <c r="Y257" s="492"/>
      <c r="Z257" s="492"/>
      <c r="AA257" s="492"/>
      <c r="AB257" s="492"/>
      <c r="AC257" s="492">
        <v>1</v>
      </c>
      <c r="AD257" s="492"/>
      <c r="AE257" s="492"/>
      <c r="AF257" s="492"/>
      <c r="AG257" s="492"/>
      <c r="AH257" s="501" t="e">
        <f ca="1">Q257</f>
        <v>#VALUE!</v>
      </c>
      <c r="AI257" s="502"/>
      <c r="AJ257" s="502"/>
      <c r="AK257" s="502"/>
      <c r="AL257" s="502"/>
      <c r="AM257" s="502"/>
      <c r="AN257" s="502"/>
      <c r="AO257" s="503"/>
      <c r="AP257" s="492" t="s">
        <v>92</v>
      </c>
      <c r="AQ257" s="492"/>
      <c r="AR257" s="492"/>
      <c r="AS257" s="492"/>
      <c r="AT257" s="318"/>
      <c r="AU257" s="317"/>
      <c r="AV257" s="317"/>
      <c r="AW257" s="317"/>
      <c r="AX257" s="317"/>
      <c r="AY257" s="317"/>
      <c r="AZ257" s="317"/>
      <c r="BA257" s="317"/>
      <c r="BB257" s="317"/>
      <c r="BC257" s="317"/>
      <c r="BD257" s="317"/>
      <c r="BE257" s="317"/>
      <c r="BF257" s="317"/>
      <c r="BG257" s="317"/>
      <c r="BH257" s="317"/>
      <c r="BI257" s="317"/>
      <c r="BJ257" s="317"/>
      <c r="BK257" s="317"/>
      <c r="BL257" s="317"/>
      <c r="BM257" s="317"/>
      <c r="BN257" s="317"/>
      <c r="BO257" s="317"/>
      <c r="BP257" s="317"/>
    </row>
    <row r="258" spans="1:68" ht="18.75" customHeight="1">
      <c r="A258" s="91"/>
      <c r="B258" s="507" t="s">
        <v>94</v>
      </c>
      <c r="C258" s="507"/>
      <c r="D258" s="511" t="s">
        <v>316</v>
      </c>
      <c r="E258" s="512"/>
      <c r="F258" s="512"/>
      <c r="G258" s="512"/>
      <c r="H258" s="512"/>
      <c r="I258" s="513"/>
      <c r="J258" s="492">
        <f>G295</f>
        <v>0</v>
      </c>
      <c r="K258" s="492"/>
      <c r="L258" s="492"/>
      <c r="M258" s="492"/>
      <c r="N258" s="492"/>
      <c r="O258" s="492"/>
      <c r="P258" s="492"/>
      <c r="Q258" s="508" t="e">
        <f>W298</f>
        <v>#DIV/0!</v>
      </c>
      <c r="R258" s="509"/>
      <c r="S258" s="509"/>
      <c r="T258" s="509"/>
      <c r="U258" s="509"/>
      <c r="V258" s="509"/>
      <c r="W258" s="510"/>
      <c r="X258" s="492" t="str">
        <f>H300</f>
        <v>정규분포</v>
      </c>
      <c r="Y258" s="492"/>
      <c r="Z258" s="492"/>
      <c r="AA258" s="492"/>
      <c r="AB258" s="492"/>
      <c r="AC258" s="492">
        <v>1</v>
      </c>
      <c r="AD258" s="492"/>
      <c r="AE258" s="492"/>
      <c r="AF258" s="492"/>
      <c r="AG258" s="492"/>
      <c r="AH258" s="508" t="e">
        <f>Q258</f>
        <v>#DIV/0!</v>
      </c>
      <c r="AI258" s="509"/>
      <c r="AJ258" s="509"/>
      <c r="AK258" s="509"/>
      <c r="AL258" s="509"/>
      <c r="AM258" s="509"/>
      <c r="AN258" s="509"/>
      <c r="AO258" s="510"/>
      <c r="AP258" s="492" t="s">
        <v>92</v>
      </c>
      <c r="AQ258" s="492"/>
      <c r="AR258" s="492"/>
      <c r="AS258" s="492"/>
      <c r="AT258" s="318"/>
      <c r="AU258" s="317"/>
      <c r="AV258" s="317"/>
      <c r="AW258" s="317"/>
      <c r="AX258" s="317"/>
      <c r="AY258" s="317"/>
      <c r="AZ258" s="317"/>
      <c r="BA258" s="317"/>
      <c r="BB258" s="317"/>
      <c r="BC258" s="317"/>
      <c r="BD258" s="317"/>
      <c r="BE258" s="317"/>
      <c r="BF258" s="317"/>
      <c r="BG258" s="317"/>
      <c r="BH258" s="317"/>
      <c r="BI258" s="317"/>
      <c r="BJ258" s="317"/>
      <c r="BK258" s="317"/>
      <c r="BL258" s="317"/>
      <c r="BM258" s="317"/>
      <c r="BN258" s="317"/>
      <c r="BO258" s="317"/>
      <c r="BP258" s="317"/>
    </row>
    <row r="259" spans="1:68" ht="18.75" customHeight="1">
      <c r="A259" s="91"/>
      <c r="B259" s="493" t="s">
        <v>123</v>
      </c>
      <c r="C259" s="494"/>
      <c r="D259" s="511" t="s">
        <v>317</v>
      </c>
      <c r="E259" s="512"/>
      <c r="F259" s="512"/>
      <c r="G259" s="512"/>
      <c r="H259" s="512"/>
      <c r="I259" s="513"/>
      <c r="J259" s="495">
        <f ca="1">J255</f>
        <v>0</v>
      </c>
      <c r="K259" s="496"/>
      <c r="L259" s="496"/>
      <c r="M259" s="496"/>
      <c r="N259" s="496"/>
      <c r="O259" s="496"/>
      <c r="P259" s="497"/>
      <c r="Q259" s="498" t="s">
        <v>124</v>
      </c>
      <c r="R259" s="499"/>
      <c r="S259" s="499"/>
      <c r="T259" s="499"/>
      <c r="U259" s="499"/>
      <c r="V259" s="499"/>
      <c r="W259" s="500"/>
      <c r="X259" s="498" t="s">
        <v>124</v>
      </c>
      <c r="Y259" s="499"/>
      <c r="Z259" s="499"/>
      <c r="AA259" s="499"/>
      <c r="AB259" s="500"/>
      <c r="AC259" s="498" t="s">
        <v>124</v>
      </c>
      <c r="AD259" s="499"/>
      <c r="AE259" s="499"/>
      <c r="AF259" s="499"/>
      <c r="AG259" s="500"/>
      <c r="AH259" s="501" t="e">
        <f ca="1">SQRT(SUMSQ(AH255,AH256,AH257,AH258))</f>
        <v>#DIV/0!</v>
      </c>
      <c r="AI259" s="502"/>
      <c r="AJ259" s="502"/>
      <c r="AK259" s="502"/>
      <c r="AL259" s="502"/>
      <c r="AM259" s="502"/>
      <c r="AN259" s="502"/>
      <c r="AO259" s="503"/>
      <c r="AP259" s="504" t="str">
        <f ca="1">AJ333</f>
        <v>∞</v>
      </c>
      <c r="AQ259" s="505"/>
      <c r="AR259" s="505"/>
      <c r="AS259" s="506"/>
      <c r="AT259" s="318"/>
      <c r="AU259" s="317"/>
      <c r="AV259" s="317"/>
      <c r="AW259" s="317"/>
      <c r="AX259" s="317"/>
      <c r="AY259" s="317"/>
      <c r="AZ259" s="317"/>
      <c r="BA259" s="317"/>
      <c r="BB259" s="317"/>
      <c r="BC259" s="317"/>
      <c r="BD259" s="317"/>
      <c r="BE259" s="317"/>
      <c r="BF259" s="317"/>
      <c r="BG259" s="317"/>
      <c r="BH259" s="317"/>
      <c r="BI259" s="317"/>
      <c r="BJ259" s="317"/>
      <c r="BK259" s="317"/>
      <c r="BL259" s="317"/>
      <c r="BM259" s="317"/>
      <c r="BN259" s="317"/>
      <c r="BO259" s="317"/>
      <c r="BP259" s="317"/>
    </row>
    <row r="260" spans="1:68" ht="18.75" customHeight="1">
      <c r="A260" s="91"/>
      <c r="B260" s="318"/>
      <c r="C260" s="333"/>
      <c r="D260" s="333"/>
      <c r="E260" s="333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18"/>
      <c r="Y260" s="318"/>
      <c r="Z260" s="318"/>
      <c r="AA260" s="318"/>
      <c r="AB260" s="318"/>
      <c r="AC260" s="318"/>
      <c r="AD260" s="318"/>
      <c r="AE260" s="318"/>
      <c r="AF260" s="318"/>
      <c r="AG260" s="318"/>
      <c r="AH260" s="318"/>
      <c r="AI260" s="318"/>
      <c r="AJ260" s="318"/>
      <c r="AK260" s="318"/>
      <c r="AL260" s="318"/>
      <c r="AM260" s="318"/>
      <c r="AN260" s="318"/>
      <c r="AO260" s="318"/>
      <c r="AP260" s="318"/>
      <c r="AQ260" s="318"/>
      <c r="AR260" s="318"/>
      <c r="AS260" s="318"/>
      <c r="AT260" s="318"/>
      <c r="AU260" s="317"/>
      <c r="AV260" s="317"/>
      <c r="AW260" s="317"/>
      <c r="AX260" s="317"/>
      <c r="AY260" s="317"/>
      <c r="AZ260" s="317"/>
      <c r="BA260" s="317"/>
      <c r="BB260" s="317"/>
      <c r="BC260" s="317"/>
      <c r="BD260" s="317"/>
      <c r="BE260" s="317"/>
      <c r="BF260" s="317"/>
      <c r="BG260" s="317"/>
      <c r="BH260" s="317"/>
      <c r="BI260" s="317"/>
      <c r="BJ260" s="317"/>
      <c r="BK260" s="317"/>
      <c r="BL260" s="317"/>
      <c r="BM260" s="317"/>
      <c r="BN260" s="317"/>
      <c r="BO260" s="317"/>
      <c r="BP260" s="317"/>
    </row>
    <row r="261" spans="1:68" ht="18.75" customHeight="1">
      <c r="A261" s="327" t="s">
        <v>95</v>
      </c>
      <c r="B261" s="317"/>
      <c r="C261" s="333"/>
      <c r="D261" s="333"/>
      <c r="E261" s="333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18"/>
      <c r="Z261" s="318"/>
      <c r="AA261" s="318"/>
      <c r="AB261" s="318"/>
      <c r="AC261" s="318"/>
      <c r="AD261" s="318"/>
      <c r="AE261" s="318"/>
      <c r="AF261" s="318"/>
      <c r="AG261" s="318"/>
      <c r="AH261" s="318"/>
      <c r="AI261" s="318"/>
      <c r="AJ261" s="318"/>
      <c r="AK261" s="318"/>
      <c r="AL261" s="318"/>
      <c r="AM261" s="318"/>
      <c r="AN261" s="318"/>
      <c r="AO261" s="318"/>
      <c r="AP261" s="318"/>
      <c r="AQ261" s="318"/>
      <c r="AR261" s="318"/>
      <c r="AS261" s="318"/>
      <c r="AT261" s="318"/>
      <c r="AU261" s="317"/>
      <c r="AV261" s="317"/>
      <c r="AW261" s="317"/>
      <c r="AX261" s="317"/>
      <c r="AY261" s="317"/>
      <c r="AZ261" s="317"/>
      <c r="BA261" s="317"/>
      <c r="BB261" s="317"/>
      <c r="BC261" s="317"/>
      <c r="BD261" s="317"/>
      <c r="BE261" s="317"/>
      <c r="BF261" s="317"/>
      <c r="BG261" s="317"/>
      <c r="BH261" s="317"/>
      <c r="BI261" s="317"/>
      <c r="BJ261" s="317"/>
      <c r="BK261" s="317"/>
      <c r="BL261" s="317"/>
      <c r="BM261" s="317"/>
      <c r="BN261" s="317"/>
      <c r="BO261" s="317"/>
      <c r="BP261" s="317"/>
    </row>
    <row r="262" spans="1:68" ht="18.75" customHeight="1">
      <c r="A262" s="91"/>
      <c r="B262" s="323" t="s">
        <v>318</v>
      </c>
      <c r="C262" s="333"/>
      <c r="D262" s="333"/>
      <c r="E262" s="333"/>
      <c r="F262" s="318"/>
      <c r="G262" s="318"/>
      <c r="H262" s="318"/>
      <c r="I262" s="318"/>
      <c r="J262" s="318"/>
      <c r="K262" s="318"/>
      <c r="L262" s="318"/>
      <c r="M262" s="318"/>
      <c r="N262" s="318"/>
      <c r="O262" s="318"/>
      <c r="P262" s="318"/>
      <c r="Q262" s="318"/>
      <c r="R262" s="318"/>
      <c r="S262" s="318"/>
      <c r="T262" s="318"/>
      <c r="U262" s="318"/>
      <c r="V262" s="318"/>
      <c r="W262" s="318"/>
      <c r="X262" s="318"/>
      <c r="Y262" s="318"/>
      <c r="Z262" s="318"/>
      <c r="AA262" s="318"/>
      <c r="AB262" s="318"/>
      <c r="AC262" s="318"/>
      <c r="AD262" s="318"/>
      <c r="AE262" s="318"/>
      <c r="AF262" s="318"/>
      <c r="AG262" s="318"/>
      <c r="AH262" s="318"/>
      <c r="AI262" s="318"/>
      <c r="AJ262" s="318"/>
      <c r="AK262" s="318"/>
      <c r="AL262" s="318"/>
      <c r="AM262" s="318"/>
      <c r="AN262" s="318"/>
      <c r="AO262" s="318"/>
      <c r="AP262" s="318"/>
      <c r="AQ262" s="318"/>
      <c r="AR262" s="318"/>
      <c r="AS262" s="318"/>
      <c r="AT262" s="318"/>
      <c r="AU262" s="317"/>
      <c r="AV262" s="317"/>
      <c r="AW262" s="317"/>
      <c r="AX262" s="317"/>
      <c r="AY262" s="317"/>
      <c r="AZ262" s="317"/>
      <c r="BA262" s="317"/>
      <c r="BB262" s="317"/>
      <c r="BC262" s="317"/>
      <c r="BD262" s="317"/>
      <c r="BE262" s="317"/>
      <c r="BF262" s="317"/>
      <c r="BG262" s="317"/>
      <c r="BH262" s="317"/>
      <c r="BI262" s="317"/>
      <c r="BJ262" s="317"/>
      <c r="BK262" s="317"/>
      <c r="BL262" s="317"/>
      <c r="BM262" s="317"/>
      <c r="BN262" s="317"/>
      <c r="BO262" s="317"/>
      <c r="BP262" s="317"/>
    </row>
    <row r="263" spans="1:68" ht="18.75" customHeight="1">
      <c r="A263" s="91"/>
      <c r="B263" s="318" t="s">
        <v>319</v>
      </c>
      <c r="C263" s="333"/>
      <c r="D263" s="333"/>
      <c r="E263" s="333"/>
      <c r="F263" s="318"/>
      <c r="G263" s="318"/>
      <c r="H263" s="541">
        <f ca="1">IF(Z221=0,Z198,Z221)</f>
        <v>0</v>
      </c>
      <c r="I263" s="541"/>
      <c r="J263" s="541"/>
      <c r="K263" s="541"/>
      <c r="L263" s="318"/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318"/>
      <c r="Z263" s="318"/>
      <c r="AA263" s="318"/>
      <c r="AB263" s="318"/>
      <c r="AC263" s="318"/>
      <c r="AD263" s="318"/>
      <c r="AE263" s="318"/>
      <c r="AF263" s="318"/>
      <c r="AG263" s="318"/>
      <c r="AH263" s="318"/>
      <c r="AI263" s="318"/>
      <c r="AJ263" s="318"/>
      <c r="AK263" s="318"/>
      <c r="AL263" s="318"/>
      <c r="AM263" s="318"/>
      <c r="AN263" s="318"/>
      <c r="AO263" s="318"/>
      <c r="AP263" s="318"/>
      <c r="AQ263" s="318"/>
      <c r="AR263" s="318"/>
      <c r="AS263" s="318"/>
      <c r="AT263" s="318"/>
      <c r="AU263" s="317"/>
      <c r="AV263" s="317"/>
      <c r="AW263" s="317"/>
      <c r="AX263" s="317"/>
      <c r="AY263" s="317"/>
      <c r="AZ263" s="317"/>
      <c r="BA263" s="317"/>
      <c r="BB263" s="317"/>
      <c r="BC263" s="317"/>
      <c r="BD263" s="317"/>
      <c r="BE263" s="317"/>
      <c r="BF263" s="317"/>
      <c r="BG263" s="317"/>
      <c r="BH263" s="317"/>
      <c r="BI263" s="317"/>
      <c r="BJ263" s="317"/>
      <c r="BK263" s="317"/>
      <c r="BL263" s="317"/>
      <c r="BM263" s="317"/>
      <c r="BN263" s="317"/>
      <c r="BO263" s="317"/>
      <c r="BP263" s="317"/>
    </row>
    <row r="264" spans="1:68" ht="18.75" customHeight="1">
      <c r="A264" s="91"/>
      <c r="B264" s="469" t="s">
        <v>320</v>
      </c>
      <c r="C264" s="469"/>
      <c r="D264" s="469"/>
      <c r="E264" s="469"/>
      <c r="F264" s="469"/>
      <c r="G264" s="469"/>
      <c r="H264" s="469"/>
      <c r="I264" s="469"/>
      <c r="J264" s="469"/>
      <c r="K264" s="318"/>
      <c r="L264" s="318"/>
      <c r="M264" s="318"/>
      <c r="N264" s="318"/>
      <c r="O264" s="318"/>
      <c r="P264" s="318"/>
      <c r="Q264" s="318"/>
      <c r="R264" s="318"/>
      <c r="S264" s="318"/>
      <c r="T264" s="318"/>
      <c r="U264" s="318"/>
      <c r="V264" s="318"/>
      <c r="W264" s="318"/>
      <c r="X264" s="318"/>
      <c r="Y264" s="318"/>
      <c r="Z264" s="318"/>
      <c r="AA264" s="318"/>
      <c r="AB264" s="480" t="s">
        <v>129</v>
      </c>
      <c r="AC264" s="542">
        <v>1</v>
      </c>
      <c r="AD264" s="542"/>
      <c r="AE264" s="542"/>
      <c r="AF264" s="480" t="s">
        <v>321</v>
      </c>
      <c r="AG264" s="542" t="s">
        <v>322</v>
      </c>
      <c r="AH264" s="542"/>
      <c r="AI264" s="542"/>
      <c r="AJ264" s="542"/>
      <c r="AK264" s="542"/>
      <c r="AL264" s="480"/>
      <c r="AM264" s="318"/>
      <c r="AN264" s="318"/>
      <c r="AO264" s="318"/>
      <c r="AP264" s="318"/>
      <c r="AQ264" s="318"/>
      <c r="AR264" s="318"/>
      <c r="AS264" s="318"/>
      <c r="AT264" s="318"/>
      <c r="AU264" s="317"/>
      <c r="AV264" s="317"/>
      <c r="AW264" s="317"/>
      <c r="AX264" s="317"/>
      <c r="AY264" s="317"/>
      <c r="AZ264" s="317"/>
      <c r="BA264" s="317"/>
      <c r="BB264" s="317"/>
      <c r="BC264" s="317"/>
      <c r="BD264" s="317"/>
      <c r="BE264" s="317"/>
      <c r="BF264" s="317"/>
      <c r="BG264" s="317"/>
      <c r="BH264" s="317"/>
      <c r="BI264" s="317"/>
      <c r="BJ264" s="317"/>
      <c r="BK264" s="317"/>
      <c r="BL264" s="317"/>
      <c r="BM264" s="317"/>
      <c r="BN264" s="317"/>
      <c r="BO264" s="317"/>
      <c r="BP264" s="317"/>
    </row>
    <row r="265" spans="1:68" ht="18.75" customHeight="1">
      <c r="A265" s="91"/>
      <c r="B265" s="469"/>
      <c r="C265" s="469"/>
      <c r="D265" s="469"/>
      <c r="E265" s="469"/>
      <c r="F265" s="469"/>
      <c r="G265" s="469"/>
      <c r="H265" s="469"/>
      <c r="I265" s="469"/>
      <c r="J265" s="469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318"/>
      <c r="Z265" s="318"/>
      <c r="AA265" s="318"/>
      <c r="AB265" s="480"/>
      <c r="AC265" s="480"/>
      <c r="AD265" s="480"/>
      <c r="AE265" s="480"/>
      <c r="AF265" s="480"/>
      <c r="AG265" s="480" t="s">
        <v>323</v>
      </c>
      <c r="AH265" s="480"/>
      <c r="AI265" s="480"/>
      <c r="AJ265" s="480"/>
      <c r="AK265" s="480"/>
      <c r="AL265" s="480"/>
      <c r="AM265" s="318"/>
      <c r="AN265" s="318"/>
      <c r="AO265" s="318"/>
      <c r="AP265" s="318"/>
      <c r="AQ265" s="318"/>
      <c r="AR265" s="318"/>
      <c r="AS265" s="318"/>
      <c r="AT265" s="318"/>
      <c r="AU265" s="317"/>
      <c r="AV265" s="317"/>
      <c r="AW265" s="317"/>
      <c r="AX265" s="317"/>
      <c r="AY265" s="317"/>
      <c r="AZ265" s="317"/>
      <c r="BA265" s="317"/>
      <c r="BB265" s="317"/>
      <c r="BC265" s="317"/>
      <c r="BD265" s="317"/>
      <c r="BE265" s="317"/>
      <c r="BF265" s="317"/>
      <c r="BG265" s="317"/>
      <c r="BH265" s="317"/>
      <c r="BI265" s="317"/>
      <c r="BJ265" s="317"/>
      <c r="BK265" s="317"/>
      <c r="BL265" s="317"/>
      <c r="BM265" s="317"/>
      <c r="BN265" s="317"/>
      <c r="BO265" s="317"/>
      <c r="BP265" s="317"/>
    </row>
    <row r="266" spans="1:68" ht="18.75" customHeight="1">
      <c r="A266" s="91"/>
      <c r="B266" s="318"/>
      <c r="C266" s="333"/>
      <c r="D266" s="333"/>
      <c r="E266" s="333"/>
      <c r="F266" s="318"/>
      <c r="G266" s="318"/>
      <c r="H266" s="318"/>
      <c r="I266" s="318"/>
      <c r="J266" s="318"/>
      <c r="K266" s="318"/>
      <c r="L266" s="318"/>
      <c r="M266" s="318"/>
      <c r="N266" s="480" t="s">
        <v>324</v>
      </c>
      <c r="O266" s="542">
        <v>1</v>
      </c>
      <c r="P266" s="542"/>
      <c r="Q266" s="542"/>
      <c r="R266" s="480" t="s">
        <v>321</v>
      </c>
      <c r="S266" s="544">
        <f ca="1">IF(AF221="",AF198,AF221)</f>
        <v>0</v>
      </c>
      <c r="T266" s="544"/>
      <c r="U266" s="544"/>
      <c r="V266" s="544"/>
      <c r="W266" s="544"/>
      <c r="X266" s="545" t="s">
        <v>129</v>
      </c>
      <c r="Y266" s="482">
        <f ca="1">IF(S266=0,0,O266/SQRT(3)*S266/S267)</f>
        <v>0</v>
      </c>
      <c r="Z266" s="482"/>
      <c r="AA266" s="482"/>
      <c r="AB266" s="482"/>
      <c r="AC266" s="79"/>
      <c r="AD266" s="174"/>
      <c r="AE266" s="174"/>
      <c r="AF266" s="175"/>
      <c r="AG266" s="176"/>
      <c r="AH266" s="177"/>
      <c r="AI266" s="318"/>
      <c r="AJ266" s="318"/>
      <c r="AK266" s="318"/>
      <c r="AL266" s="318"/>
      <c r="AM266" s="318"/>
      <c r="AN266" s="318"/>
      <c r="AO266" s="318"/>
      <c r="AP266" s="318"/>
      <c r="AQ266" s="318"/>
      <c r="AR266" s="318"/>
      <c r="AS266" s="318"/>
      <c r="AT266" s="318"/>
      <c r="AU266" s="317"/>
      <c r="AV266" s="317"/>
      <c r="AW266" s="317"/>
      <c r="AX266" s="317"/>
      <c r="AY266" s="317"/>
      <c r="AZ266" s="317"/>
      <c r="BA266" s="317"/>
      <c r="BB266" s="317"/>
      <c r="BC266" s="317"/>
      <c r="BD266" s="317"/>
      <c r="BE266" s="317"/>
      <c r="BF266" s="317"/>
      <c r="BG266" s="317"/>
      <c r="BH266" s="317"/>
      <c r="BI266" s="317"/>
      <c r="BJ266" s="317"/>
      <c r="BK266" s="317"/>
      <c r="BL266" s="317"/>
      <c r="BM266" s="317"/>
      <c r="BN266" s="317"/>
      <c r="BO266" s="317"/>
      <c r="BP266" s="317"/>
    </row>
    <row r="267" spans="1:68" ht="18.75" customHeight="1">
      <c r="A267" s="91"/>
      <c r="B267" s="318"/>
      <c r="C267" s="333"/>
      <c r="D267" s="333"/>
      <c r="E267" s="333"/>
      <c r="F267" s="318"/>
      <c r="G267" s="318"/>
      <c r="H267" s="318"/>
      <c r="I267" s="318"/>
      <c r="J267" s="318"/>
      <c r="K267" s="318"/>
      <c r="L267" s="318"/>
      <c r="M267" s="318"/>
      <c r="N267" s="480"/>
      <c r="O267" s="480"/>
      <c r="P267" s="480"/>
      <c r="Q267" s="480"/>
      <c r="R267" s="480"/>
      <c r="S267" s="541">
        <f ca="1">H263</f>
        <v>0</v>
      </c>
      <c r="T267" s="541"/>
      <c r="U267" s="541"/>
      <c r="V267" s="541"/>
      <c r="W267" s="541"/>
      <c r="X267" s="545"/>
      <c r="Y267" s="482"/>
      <c r="Z267" s="482"/>
      <c r="AA267" s="482"/>
      <c r="AB267" s="482"/>
      <c r="AC267" s="79"/>
      <c r="AD267" s="174"/>
      <c r="AE267" s="174"/>
      <c r="AF267" s="175"/>
      <c r="AG267" s="177"/>
      <c r="AH267" s="177"/>
      <c r="AI267" s="318"/>
      <c r="AJ267" s="318"/>
      <c r="AK267" s="318"/>
      <c r="AL267" s="318"/>
      <c r="AM267" s="318"/>
      <c r="AN267" s="318"/>
      <c r="AO267" s="318"/>
      <c r="AP267" s="318"/>
      <c r="AQ267" s="318"/>
      <c r="AR267" s="318"/>
      <c r="AS267" s="318"/>
      <c r="AT267" s="318"/>
      <c r="AU267" s="317"/>
      <c r="AV267" s="317"/>
      <c r="AW267" s="317"/>
      <c r="AX267" s="317"/>
      <c r="AY267" s="317"/>
      <c r="AZ267" s="317"/>
      <c r="BA267" s="317"/>
      <c r="BB267" s="317"/>
      <c r="BC267" s="317"/>
      <c r="BD267" s="317"/>
      <c r="BE267" s="317"/>
      <c r="BF267" s="317"/>
      <c r="BG267" s="317"/>
      <c r="BH267" s="317"/>
      <c r="BI267" s="317"/>
      <c r="BJ267" s="317"/>
      <c r="BK267" s="317"/>
      <c r="BL267" s="317"/>
      <c r="BM267" s="317"/>
      <c r="BN267" s="317"/>
      <c r="BO267" s="317"/>
      <c r="BP267" s="317"/>
    </row>
    <row r="268" spans="1:68" ht="18.75" customHeight="1">
      <c r="A268" s="91"/>
      <c r="B268" s="318" t="s">
        <v>325</v>
      </c>
      <c r="C268" s="333"/>
      <c r="D268" s="333"/>
      <c r="E268" s="333"/>
      <c r="F268" s="318"/>
      <c r="G268" s="318"/>
      <c r="H268" s="318" t="s">
        <v>96</v>
      </c>
      <c r="I268" s="318"/>
      <c r="J268" s="318"/>
      <c r="K268" s="318"/>
      <c r="L268" s="318"/>
      <c r="M268" s="318"/>
      <c r="N268" s="332"/>
      <c r="O268" s="332"/>
      <c r="P268" s="332"/>
      <c r="Q268" s="332"/>
      <c r="R268" s="332"/>
      <c r="S268" s="77"/>
      <c r="T268" s="77"/>
      <c r="U268" s="77"/>
      <c r="V268" s="77"/>
      <c r="W268" s="77"/>
      <c r="X268" s="299"/>
      <c r="Y268" s="78"/>
      <c r="Z268" s="78"/>
      <c r="AA268" s="78"/>
      <c r="AB268" s="78"/>
      <c r="AC268" s="78"/>
      <c r="AD268" s="137"/>
      <c r="AE268" s="137"/>
      <c r="AF268" s="320"/>
      <c r="AG268" s="318"/>
      <c r="AH268" s="318"/>
      <c r="AI268" s="318"/>
      <c r="AJ268" s="318"/>
      <c r="AK268" s="318"/>
      <c r="AL268" s="318"/>
      <c r="AM268" s="318"/>
      <c r="AN268" s="318"/>
      <c r="AO268" s="318"/>
      <c r="AP268" s="318"/>
      <c r="AQ268" s="318"/>
      <c r="AR268" s="318"/>
      <c r="AS268" s="318"/>
      <c r="AT268" s="318"/>
      <c r="AU268" s="317"/>
      <c r="AV268" s="317"/>
      <c r="AW268" s="317"/>
      <c r="AX268" s="317"/>
      <c r="AY268" s="317"/>
      <c r="AZ268" s="317"/>
      <c r="BA268" s="317"/>
      <c r="BB268" s="317"/>
      <c r="BC268" s="317"/>
      <c r="BD268" s="317"/>
      <c r="BE268" s="317"/>
      <c r="BF268" s="317"/>
      <c r="BG268" s="317"/>
      <c r="BH268" s="317"/>
      <c r="BI268" s="317"/>
      <c r="BJ268" s="317"/>
      <c r="BK268" s="317"/>
      <c r="BL268" s="317"/>
      <c r="BM268" s="317"/>
      <c r="BN268" s="317"/>
      <c r="BO268" s="317"/>
      <c r="BP268" s="317"/>
    </row>
    <row r="269" spans="1:68" ht="18.75" customHeight="1">
      <c r="A269" s="91"/>
      <c r="B269" s="469" t="s">
        <v>97</v>
      </c>
      <c r="C269" s="469"/>
      <c r="D269" s="469"/>
      <c r="E269" s="469"/>
      <c r="F269" s="469"/>
      <c r="G269" s="469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18"/>
      <c r="Z269" s="318"/>
      <c r="AA269" s="318"/>
      <c r="AB269" s="318"/>
      <c r="AC269" s="318"/>
      <c r="AD269" s="318"/>
      <c r="AE269" s="318"/>
      <c r="AF269" s="318"/>
      <c r="AG269" s="318"/>
      <c r="AH269" s="318"/>
      <c r="AI269" s="318"/>
      <c r="AJ269" s="318"/>
      <c r="AK269" s="318"/>
      <c r="AL269" s="318"/>
      <c r="AM269" s="318"/>
      <c r="AN269" s="318"/>
      <c r="AO269" s="318"/>
      <c r="AP269" s="318"/>
      <c r="AQ269" s="318"/>
      <c r="AR269" s="318"/>
      <c r="AS269" s="318"/>
      <c r="AT269" s="318"/>
      <c r="AU269" s="317"/>
      <c r="AV269" s="317"/>
      <c r="AW269" s="317"/>
      <c r="AX269" s="317"/>
      <c r="AY269" s="317"/>
      <c r="AZ269" s="317"/>
      <c r="BA269" s="317"/>
      <c r="BB269" s="317"/>
      <c r="BC269" s="317"/>
      <c r="BD269" s="317"/>
      <c r="BE269" s="317"/>
      <c r="BF269" s="317"/>
      <c r="BG269" s="317"/>
      <c r="BH269" s="317"/>
      <c r="BI269" s="317"/>
      <c r="BJ269" s="317"/>
      <c r="BK269" s="317"/>
      <c r="BL269" s="317"/>
      <c r="BM269" s="317"/>
      <c r="BN269" s="317"/>
      <c r="BO269" s="317"/>
      <c r="BP269" s="317"/>
    </row>
    <row r="270" spans="1:68" ht="18.75" customHeight="1">
      <c r="A270" s="91"/>
      <c r="B270" s="469"/>
      <c r="C270" s="469"/>
      <c r="D270" s="469"/>
      <c r="E270" s="469"/>
      <c r="F270" s="469"/>
      <c r="G270" s="469"/>
      <c r="H270" s="318"/>
      <c r="I270" s="318"/>
      <c r="J270" s="318"/>
      <c r="K270" s="318"/>
      <c r="L270" s="318"/>
      <c r="M270" s="318"/>
      <c r="N270" s="318"/>
      <c r="O270" s="318"/>
      <c r="P270" s="318"/>
      <c r="Q270" s="318"/>
      <c r="R270" s="318"/>
      <c r="S270" s="318"/>
      <c r="T270" s="318"/>
      <c r="U270" s="318"/>
      <c r="V270" s="318"/>
      <c r="W270" s="318"/>
      <c r="X270" s="318"/>
      <c r="Y270" s="318"/>
      <c r="Z270" s="318"/>
      <c r="AA270" s="318"/>
      <c r="AB270" s="318"/>
      <c r="AC270" s="318"/>
      <c r="AD270" s="318"/>
      <c r="AE270" s="318"/>
      <c r="AF270" s="318"/>
      <c r="AG270" s="318"/>
      <c r="AH270" s="318"/>
      <c r="AI270" s="318"/>
      <c r="AJ270" s="318"/>
      <c r="AK270" s="318"/>
      <c r="AL270" s="318"/>
      <c r="AM270" s="318"/>
      <c r="AN270" s="318"/>
      <c r="AO270" s="318"/>
      <c r="AP270" s="318"/>
      <c r="AQ270" s="318"/>
      <c r="AR270" s="318"/>
      <c r="AS270" s="318"/>
      <c r="AT270" s="318"/>
      <c r="AU270" s="317"/>
      <c r="AV270" s="317"/>
      <c r="AW270" s="317"/>
      <c r="AX270" s="317"/>
      <c r="AY270" s="317"/>
      <c r="AZ270" s="317"/>
      <c r="BA270" s="317"/>
      <c r="BB270" s="317"/>
      <c r="BC270" s="317"/>
      <c r="BD270" s="317"/>
      <c r="BE270" s="317"/>
      <c r="BF270" s="317"/>
      <c r="BG270" s="317"/>
      <c r="BH270" s="317"/>
      <c r="BI270" s="317"/>
      <c r="BJ270" s="317"/>
      <c r="BK270" s="317"/>
      <c r="BL270" s="317"/>
      <c r="BM270" s="317"/>
      <c r="BN270" s="317"/>
      <c r="BO270" s="317"/>
      <c r="BP270" s="317"/>
    </row>
    <row r="271" spans="1:68" ht="18.75" customHeight="1">
      <c r="A271" s="91"/>
      <c r="B271" s="318" t="s">
        <v>125</v>
      </c>
      <c r="C271" s="333"/>
      <c r="D271" s="333"/>
      <c r="E271" s="333"/>
      <c r="F271" s="318"/>
      <c r="G271" s="318"/>
      <c r="H271" s="318"/>
      <c r="I271" s="318"/>
      <c r="J271" s="318">
        <v>1</v>
      </c>
      <c r="K271" s="318" t="s">
        <v>321</v>
      </c>
      <c r="L271" s="482">
        <f ca="1">Y266</f>
        <v>0</v>
      </c>
      <c r="M271" s="482"/>
      <c r="N271" s="482"/>
      <c r="O271" s="482"/>
      <c r="P271" s="318" t="s">
        <v>129</v>
      </c>
      <c r="Q271" s="482">
        <f ca="1">J271*L271</f>
        <v>0</v>
      </c>
      <c r="R271" s="482"/>
      <c r="S271" s="482"/>
      <c r="T271" s="482"/>
      <c r="U271" s="79"/>
      <c r="V271" s="92"/>
      <c r="W271" s="92"/>
      <c r="X271" s="138"/>
      <c r="Y271" s="334"/>
      <c r="Z271" s="320"/>
      <c r="AA271" s="320"/>
      <c r="AB271" s="318"/>
      <c r="AC271" s="320"/>
      <c r="AD271" s="320"/>
      <c r="AE271" s="320"/>
      <c r="AF271" s="320"/>
      <c r="AG271" s="320"/>
      <c r="AH271" s="320"/>
      <c r="AI271" s="320"/>
      <c r="AJ271" s="320"/>
      <c r="AK271" s="318"/>
      <c r="AL271" s="318"/>
      <c r="AM271" s="318"/>
      <c r="AN271" s="318"/>
      <c r="AO271" s="318"/>
      <c r="AP271" s="318"/>
      <c r="AQ271" s="318"/>
      <c r="AR271" s="318"/>
      <c r="AS271" s="318"/>
      <c r="AT271" s="318"/>
      <c r="AU271" s="317"/>
      <c r="AV271" s="317"/>
      <c r="AW271" s="317"/>
      <c r="AX271" s="317"/>
      <c r="AY271" s="317"/>
      <c r="AZ271" s="317"/>
      <c r="BA271" s="317"/>
      <c r="BB271" s="317"/>
      <c r="BC271" s="317"/>
      <c r="BD271" s="317"/>
      <c r="BE271" s="317"/>
      <c r="BF271" s="317"/>
      <c r="BG271" s="317"/>
      <c r="BH271" s="317"/>
      <c r="BI271" s="317"/>
      <c r="BJ271" s="317"/>
      <c r="BK271" s="317"/>
      <c r="BL271" s="317"/>
      <c r="BM271" s="317"/>
      <c r="BN271" s="317"/>
      <c r="BO271" s="317"/>
      <c r="BP271" s="317"/>
    </row>
    <row r="272" spans="1:68" ht="18.75" customHeight="1">
      <c r="A272" s="91"/>
      <c r="B272" s="318" t="s">
        <v>326</v>
      </c>
      <c r="C272" s="333"/>
      <c r="D272" s="333"/>
      <c r="E272" s="333"/>
      <c r="F272" s="318"/>
      <c r="G272" s="318" t="s">
        <v>327</v>
      </c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35"/>
      <c r="Y272" s="320"/>
      <c r="Z272" s="320"/>
      <c r="AA272" s="320"/>
      <c r="AB272" s="318"/>
      <c r="AC272" s="318"/>
      <c r="AD272" s="318"/>
      <c r="AE272" s="318"/>
      <c r="AF272" s="320"/>
      <c r="AG272" s="318"/>
      <c r="AH272" s="318"/>
      <c r="AI272" s="318"/>
      <c r="AJ272" s="318"/>
      <c r="AK272" s="318"/>
      <c r="AL272" s="318"/>
      <c r="AM272" s="318"/>
      <c r="AN272" s="318"/>
      <c r="AO272" s="318"/>
      <c r="AP272" s="318"/>
      <c r="AQ272" s="318"/>
      <c r="AR272" s="318"/>
      <c r="AS272" s="318"/>
      <c r="AT272" s="318"/>
      <c r="AU272" s="317"/>
      <c r="AV272" s="317"/>
      <c r="AW272" s="317"/>
      <c r="AX272" s="317"/>
      <c r="AY272" s="317"/>
      <c r="AZ272" s="317"/>
      <c r="BA272" s="317"/>
      <c r="BB272" s="317"/>
      <c r="BC272" s="317"/>
      <c r="BD272" s="317"/>
      <c r="BE272" s="317"/>
      <c r="BF272" s="317"/>
      <c r="BG272" s="317"/>
      <c r="BH272" s="317"/>
      <c r="BI272" s="317"/>
      <c r="BJ272" s="317"/>
      <c r="BK272" s="317"/>
      <c r="BL272" s="317"/>
      <c r="BM272" s="317"/>
      <c r="BN272" s="317"/>
      <c r="BO272" s="317"/>
      <c r="BP272" s="317"/>
    </row>
    <row r="273" spans="1:68" ht="18.75" customHeight="1">
      <c r="A273" s="91"/>
      <c r="B273" s="318"/>
      <c r="C273" s="333"/>
      <c r="D273" s="333"/>
      <c r="E273" s="333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18"/>
      <c r="Z273" s="318"/>
      <c r="AA273" s="318"/>
      <c r="AB273" s="318"/>
      <c r="AC273" s="318"/>
      <c r="AD273" s="318"/>
      <c r="AE273" s="318"/>
      <c r="AF273" s="318"/>
      <c r="AG273" s="318"/>
      <c r="AH273" s="318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  <c r="AU273" s="317"/>
      <c r="AV273" s="317"/>
      <c r="AW273" s="317"/>
      <c r="AX273" s="317"/>
      <c r="AY273" s="317"/>
      <c r="AZ273" s="317"/>
      <c r="BA273" s="317"/>
      <c r="BB273" s="317"/>
      <c r="BC273" s="317"/>
      <c r="BD273" s="317"/>
      <c r="BE273" s="317"/>
      <c r="BF273" s="317"/>
      <c r="BG273" s="317"/>
      <c r="BH273" s="317"/>
      <c r="BI273" s="317"/>
      <c r="BJ273" s="317"/>
      <c r="BK273" s="317"/>
      <c r="BL273" s="317"/>
      <c r="BM273" s="317"/>
      <c r="BN273" s="317"/>
      <c r="BO273" s="317"/>
      <c r="BP273" s="317"/>
    </row>
    <row r="274" spans="1:68" ht="18.75" customHeight="1">
      <c r="A274" s="91"/>
      <c r="B274" s="323" t="s">
        <v>328</v>
      </c>
      <c r="C274" s="333"/>
      <c r="D274" s="333"/>
      <c r="E274" s="333"/>
      <c r="F274" s="318"/>
      <c r="G274" s="318"/>
      <c r="H274" s="318"/>
      <c r="I274" s="318"/>
      <c r="J274" s="318"/>
      <c r="K274" s="318"/>
      <c r="L274" s="318"/>
      <c r="M274" s="318"/>
      <c r="N274" s="318"/>
      <c r="O274" s="318"/>
      <c r="P274" s="318"/>
      <c r="Q274" s="318"/>
      <c r="R274" s="318"/>
      <c r="S274" s="318"/>
      <c r="T274" s="318"/>
      <c r="U274" s="318"/>
      <c r="V274" s="318"/>
      <c r="W274" s="318"/>
      <c r="X274" s="318"/>
      <c r="Y274" s="318"/>
      <c r="Z274" s="318"/>
      <c r="AA274" s="318"/>
      <c r="AB274" s="318"/>
      <c r="AC274" s="318"/>
      <c r="AD274" s="318"/>
      <c r="AE274" s="318"/>
      <c r="AF274" s="318"/>
      <c r="AG274" s="318"/>
      <c r="AH274" s="318"/>
      <c r="AI274" s="318"/>
      <c r="AJ274" s="318"/>
      <c r="AK274" s="318"/>
      <c r="AL274" s="318"/>
      <c r="AM274" s="318"/>
      <c r="AN274" s="318"/>
      <c r="AO274" s="318"/>
      <c r="AP274" s="318"/>
      <c r="AQ274" s="318"/>
      <c r="AR274" s="318"/>
      <c r="AS274" s="318"/>
      <c r="AT274" s="318"/>
      <c r="AU274" s="317"/>
      <c r="AV274" s="317"/>
      <c r="AW274" s="317"/>
      <c r="AX274" s="317"/>
      <c r="AY274" s="317"/>
      <c r="AZ274" s="317"/>
      <c r="BA274" s="317"/>
      <c r="BB274" s="317"/>
      <c r="BC274" s="317"/>
      <c r="BD274" s="317"/>
      <c r="BE274" s="317"/>
      <c r="BF274" s="317"/>
      <c r="BG274" s="317"/>
      <c r="BH274" s="317"/>
      <c r="BI274" s="317"/>
      <c r="BJ274" s="317"/>
      <c r="BK274" s="317"/>
      <c r="BL274" s="317"/>
      <c r="BM274" s="317"/>
      <c r="BN274" s="317"/>
      <c r="BO274" s="317"/>
      <c r="BP274" s="317"/>
    </row>
    <row r="275" spans="1:68" ht="18.75" customHeight="1">
      <c r="A275" s="91"/>
      <c r="B275" s="318" t="s">
        <v>98</v>
      </c>
      <c r="C275" s="333"/>
      <c r="D275" s="333"/>
      <c r="E275" s="333"/>
      <c r="F275" s="318"/>
      <c r="G275" s="480">
        <v>0</v>
      </c>
      <c r="H275" s="480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18"/>
      <c r="Z275" s="318"/>
      <c r="AA275" s="318"/>
      <c r="AB275" s="318"/>
      <c r="AC275" s="318"/>
      <c r="AD275" s="318"/>
      <c r="AE275" s="318"/>
      <c r="AF275" s="318"/>
      <c r="AG275" s="318"/>
      <c r="AH275" s="318"/>
      <c r="AI275" s="318"/>
      <c r="AJ275" s="318"/>
      <c r="AK275" s="318"/>
      <c r="AL275" s="318"/>
      <c r="AM275" s="318"/>
      <c r="AN275" s="318"/>
      <c r="AO275" s="318"/>
      <c r="AP275" s="318"/>
      <c r="AQ275" s="318"/>
      <c r="AR275" s="318"/>
      <c r="AS275" s="318"/>
      <c r="AT275" s="318"/>
      <c r="AU275" s="317"/>
      <c r="AV275" s="317"/>
      <c r="AW275" s="317"/>
      <c r="AX275" s="317"/>
      <c r="AY275" s="317"/>
      <c r="AZ275" s="317"/>
      <c r="BA275" s="317"/>
      <c r="BB275" s="317"/>
      <c r="BC275" s="317"/>
      <c r="BD275" s="317"/>
      <c r="BE275" s="317"/>
      <c r="BF275" s="317"/>
      <c r="BG275" s="317"/>
      <c r="BH275" s="317"/>
      <c r="BI275" s="317"/>
      <c r="BJ275" s="317"/>
      <c r="BK275" s="317"/>
      <c r="BL275" s="317"/>
      <c r="BM275" s="317"/>
      <c r="BN275" s="317"/>
      <c r="BO275" s="317"/>
      <c r="BP275" s="317"/>
    </row>
    <row r="276" spans="1:68" ht="18.75" customHeight="1">
      <c r="A276" s="91"/>
      <c r="B276" s="469" t="s">
        <v>126</v>
      </c>
      <c r="C276" s="469"/>
      <c r="D276" s="469"/>
      <c r="E276" s="469"/>
      <c r="F276" s="469"/>
      <c r="G276" s="469"/>
      <c r="H276" s="469"/>
      <c r="I276" s="469"/>
      <c r="J276" s="469"/>
      <c r="K276" s="318"/>
      <c r="L276" s="318"/>
      <c r="M276" s="318"/>
      <c r="N276" s="318"/>
      <c r="O276" s="318"/>
      <c r="P276" s="318"/>
      <c r="Q276" s="320"/>
      <c r="R276" s="480" t="s">
        <v>129</v>
      </c>
      <c r="S276" s="542">
        <v>1</v>
      </c>
      <c r="T276" s="542"/>
      <c r="U276" s="542"/>
      <c r="V276" s="546" t="s">
        <v>321</v>
      </c>
      <c r="W276" s="547">
        <f ca="1">AF184</f>
        <v>0</v>
      </c>
      <c r="X276" s="548"/>
      <c r="Y276" s="548"/>
      <c r="Z276" s="549"/>
      <c r="AA276" s="550" t="s">
        <v>129</v>
      </c>
      <c r="AB276" s="482" t="e">
        <f ca="1">S276/SQRT(12)*ABS(W276/W277)</f>
        <v>#DIV/0!</v>
      </c>
      <c r="AC276" s="482"/>
      <c r="AD276" s="482"/>
      <c r="AE276" s="482"/>
      <c r="AF276" s="79"/>
      <c r="AG276" s="174"/>
      <c r="AH276" s="174"/>
      <c r="AI276" s="175"/>
      <c r="AJ276" s="176"/>
      <c r="AK276" s="177"/>
      <c r="AL276" s="318"/>
      <c r="AM276" s="318"/>
      <c r="AN276" s="318"/>
      <c r="AO276" s="318"/>
      <c r="AP276" s="318"/>
      <c r="AQ276" s="318"/>
      <c r="AR276" s="318"/>
      <c r="AS276" s="318"/>
      <c r="AT276" s="318"/>
      <c r="AU276" s="317"/>
      <c r="AV276" s="317"/>
      <c r="AW276" s="317"/>
      <c r="AX276" s="317"/>
      <c r="AY276" s="317"/>
      <c r="AZ276" s="317"/>
      <c r="BA276" s="317"/>
      <c r="BB276" s="317"/>
      <c r="BC276" s="317"/>
      <c r="BD276" s="317"/>
      <c r="BE276" s="317"/>
      <c r="BF276" s="317"/>
      <c r="BG276" s="317"/>
      <c r="BH276" s="317"/>
      <c r="BI276" s="317"/>
      <c r="BJ276" s="317"/>
      <c r="BK276" s="317"/>
      <c r="BL276" s="317"/>
      <c r="BM276" s="317"/>
      <c r="BN276" s="317"/>
      <c r="BO276" s="317"/>
      <c r="BP276" s="317"/>
    </row>
    <row r="277" spans="1:68" ht="18.75" customHeight="1">
      <c r="A277" s="91"/>
      <c r="B277" s="469"/>
      <c r="C277" s="469"/>
      <c r="D277" s="469"/>
      <c r="E277" s="469"/>
      <c r="F277" s="469"/>
      <c r="G277" s="469"/>
      <c r="H277" s="469"/>
      <c r="I277" s="469"/>
      <c r="J277" s="469"/>
      <c r="K277" s="318"/>
      <c r="L277" s="318"/>
      <c r="M277" s="318"/>
      <c r="N277" s="318"/>
      <c r="O277" s="318"/>
      <c r="P277" s="318"/>
      <c r="Q277" s="320"/>
      <c r="R277" s="480"/>
      <c r="S277" s="551"/>
      <c r="T277" s="551"/>
      <c r="U277" s="551"/>
      <c r="V277" s="546"/>
      <c r="W277" s="552">
        <f ca="1">H263</f>
        <v>0</v>
      </c>
      <c r="X277" s="541"/>
      <c r="Y277" s="541"/>
      <c r="Z277" s="553"/>
      <c r="AA277" s="550"/>
      <c r="AB277" s="482"/>
      <c r="AC277" s="482"/>
      <c r="AD277" s="482"/>
      <c r="AE277" s="482"/>
      <c r="AF277" s="79"/>
      <c r="AG277" s="174"/>
      <c r="AH277" s="174"/>
      <c r="AI277" s="175"/>
      <c r="AJ277" s="177"/>
      <c r="AK277" s="177"/>
      <c r="AL277" s="318"/>
      <c r="AM277" s="318"/>
      <c r="AN277" s="318"/>
      <c r="AO277" s="318"/>
      <c r="AP277" s="318"/>
      <c r="AQ277" s="318"/>
      <c r="AR277" s="318"/>
      <c r="AS277" s="318"/>
      <c r="AT277" s="318"/>
      <c r="AU277" s="317"/>
      <c r="AV277" s="317"/>
      <c r="AW277" s="317"/>
      <c r="AX277" s="317"/>
      <c r="AY277" s="317"/>
      <c r="AZ277" s="317"/>
      <c r="BA277" s="317"/>
      <c r="BB277" s="317"/>
      <c r="BC277" s="317"/>
      <c r="BD277" s="317"/>
      <c r="BE277" s="317"/>
      <c r="BF277" s="317"/>
      <c r="BG277" s="317"/>
      <c r="BH277" s="317"/>
      <c r="BI277" s="317"/>
      <c r="BJ277" s="317"/>
      <c r="BK277" s="317"/>
      <c r="BL277" s="317"/>
      <c r="BM277" s="317"/>
      <c r="BN277" s="317"/>
      <c r="BO277" s="317"/>
      <c r="BP277" s="317"/>
    </row>
    <row r="278" spans="1:68" ht="18.75" customHeight="1">
      <c r="A278" s="91"/>
      <c r="B278" s="318" t="s">
        <v>99</v>
      </c>
      <c r="C278" s="333"/>
      <c r="D278" s="333"/>
      <c r="E278" s="333"/>
      <c r="F278" s="318"/>
      <c r="G278" s="318"/>
      <c r="H278" s="318" t="s">
        <v>329</v>
      </c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318"/>
      <c r="Y278" s="318"/>
      <c r="Z278" s="318"/>
      <c r="AA278" s="318"/>
      <c r="AB278" s="318"/>
      <c r="AC278" s="318"/>
      <c r="AD278" s="318"/>
      <c r="AE278" s="318"/>
      <c r="AF278" s="318"/>
      <c r="AG278" s="318"/>
      <c r="AH278" s="318"/>
      <c r="AI278" s="318"/>
      <c r="AJ278" s="318"/>
      <c r="AK278" s="318"/>
      <c r="AL278" s="318"/>
      <c r="AM278" s="318"/>
      <c r="AN278" s="318"/>
      <c r="AO278" s="318"/>
      <c r="AP278" s="318"/>
      <c r="AQ278" s="318"/>
      <c r="AR278" s="318"/>
      <c r="AS278" s="318"/>
      <c r="AT278" s="318"/>
      <c r="AU278" s="317"/>
      <c r="AV278" s="317"/>
      <c r="AW278" s="317"/>
      <c r="AX278" s="317"/>
      <c r="AY278" s="317"/>
      <c r="AZ278" s="317"/>
      <c r="BA278" s="317"/>
      <c r="BB278" s="317"/>
      <c r="BC278" s="317"/>
      <c r="BD278" s="317"/>
      <c r="BE278" s="317"/>
      <c r="BF278" s="317"/>
      <c r="BG278" s="317"/>
      <c r="BH278" s="317"/>
      <c r="BI278" s="317"/>
      <c r="BJ278" s="317"/>
      <c r="BK278" s="317"/>
      <c r="BL278" s="317"/>
      <c r="BM278" s="317"/>
      <c r="BN278" s="317"/>
      <c r="BO278" s="317"/>
      <c r="BP278" s="317"/>
    </row>
    <row r="279" spans="1:68" ht="18.75" customHeight="1">
      <c r="A279" s="91"/>
      <c r="B279" s="469" t="s">
        <v>330</v>
      </c>
      <c r="C279" s="469"/>
      <c r="D279" s="469"/>
      <c r="E279" s="469"/>
      <c r="F279" s="469"/>
      <c r="G279" s="469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18"/>
      <c r="Z279" s="318"/>
      <c r="AA279" s="318"/>
      <c r="AB279" s="318"/>
      <c r="AC279" s="318"/>
      <c r="AD279" s="318"/>
      <c r="AE279" s="318"/>
      <c r="AF279" s="318"/>
      <c r="AG279" s="318"/>
      <c r="AH279" s="318"/>
      <c r="AI279" s="318"/>
      <c r="AJ279" s="318"/>
      <c r="AK279" s="318"/>
      <c r="AL279" s="318"/>
      <c r="AM279" s="318"/>
      <c r="AN279" s="318"/>
      <c r="AO279" s="318"/>
      <c r="AP279" s="318"/>
      <c r="AQ279" s="318"/>
      <c r="AR279" s="318"/>
      <c r="AS279" s="318"/>
      <c r="AT279" s="318"/>
      <c r="AU279" s="317"/>
      <c r="AV279" s="317"/>
      <c r="AW279" s="317"/>
      <c r="AX279" s="317"/>
      <c r="AY279" s="317"/>
      <c r="AZ279" s="317"/>
      <c r="BA279" s="317"/>
      <c r="BB279" s="317"/>
      <c r="BC279" s="317"/>
      <c r="BD279" s="317"/>
      <c r="BE279" s="317"/>
      <c r="BF279" s="317"/>
      <c r="BG279" s="317"/>
      <c r="BH279" s="317"/>
      <c r="BI279" s="317"/>
      <c r="BJ279" s="317"/>
      <c r="BK279" s="317"/>
      <c r="BL279" s="317"/>
      <c r="BM279" s="317"/>
      <c r="BN279" s="317"/>
      <c r="BO279" s="317"/>
      <c r="BP279" s="317"/>
    </row>
    <row r="280" spans="1:68" ht="18.75" customHeight="1">
      <c r="A280" s="91"/>
      <c r="B280" s="469"/>
      <c r="C280" s="469"/>
      <c r="D280" s="469"/>
      <c r="E280" s="469"/>
      <c r="F280" s="469"/>
      <c r="G280" s="469"/>
      <c r="H280" s="318"/>
      <c r="I280" s="318"/>
      <c r="J280" s="318"/>
      <c r="K280" s="318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318"/>
      <c r="Z280" s="318"/>
      <c r="AA280" s="318"/>
      <c r="AB280" s="318"/>
      <c r="AC280" s="318"/>
      <c r="AD280" s="318"/>
      <c r="AE280" s="318"/>
      <c r="AF280" s="318"/>
      <c r="AG280" s="318"/>
      <c r="AH280" s="318"/>
      <c r="AI280" s="318"/>
      <c r="AJ280" s="318"/>
      <c r="AK280" s="318"/>
      <c r="AL280" s="318"/>
      <c r="AM280" s="318"/>
      <c r="AN280" s="318"/>
      <c r="AO280" s="318"/>
      <c r="AP280" s="318"/>
      <c r="AQ280" s="318"/>
      <c r="AR280" s="318"/>
      <c r="AS280" s="318"/>
      <c r="AT280" s="318"/>
      <c r="AU280" s="317"/>
      <c r="AV280" s="317"/>
      <c r="AW280" s="317"/>
      <c r="AX280" s="317"/>
      <c r="AY280" s="317"/>
      <c r="AZ280" s="317"/>
      <c r="BA280" s="317"/>
      <c r="BB280" s="317"/>
      <c r="BC280" s="317"/>
      <c r="BD280" s="317"/>
      <c r="BE280" s="317"/>
      <c r="BF280" s="317"/>
      <c r="BG280" s="317"/>
      <c r="BH280" s="317"/>
      <c r="BI280" s="317"/>
      <c r="BJ280" s="317"/>
      <c r="BK280" s="317"/>
      <c r="BL280" s="317"/>
      <c r="BM280" s="317"/>
      <c r="BN280" s="317"/>
      <c r="BO280" s="317"/>
      <c r="BP280" s="317"/>
    </row>
    <row r="281" spans="1:68" ht="18.75" customHeight="1">
      <c r="A281" s="91"/>
      <c r="B281" s="318" t="s">
        <v>100</v>
      </c>
      <c r="C281" s="333"/>
      <c r="D281" s="333"/>
      <c r="E281" s="333"/>
      <c r="F281" s="318"/>
      <c r="G281" s="318"/>
      <c r="H281" s="318"/>
      <c r="I281" s="318"/>
      <c r="J281" s="318">
        <v>1</v>
      </c>
      <c r="K281" s="318" t="s">
        <v>321</v>
      </c>
      <c r="L281" s="482" t="e">
        <f ca="1">AB276</f>
        <v>#DIV/0!</v>
      </c>
      <c r="M281" s="482"/>
      <c r="N281" s="482"/>
      <c r="O281" s="482"/>
      <c r="P281" s="318" t="s">
        <v>129</v>
      </c>
      <c r="Q281" s="482" t="e">
        <f ca="1">J281*L281</f>
        <v>#DIV/0!</v>
      </c>
      <c r="R281" s="482"/>
      <c r="S281" s="482"/>
      <c r="T281" s="482"/>
      <c r="U281" s="79"/>
      <c r="V281" s="92"/>
      <c r="W281" s="92"/>
      <c r="X281" s="138"/>
      <c r="Y281" s="334"/>
      <c r="Z281" s="320"/>
      <c r="AA281" s="318"/>
      <c r="AB281" s="318"/>
      <c r="AC281" s="318"/>
      <c r="AD281" s="318"/>
      <c r="AE281" s="318"/>
      <c r="AF281" s="318"/>
      <c r="AG281" s="318"/>
      <c r="AH281" s="318"/>
      <c r="AI281" s="318"/>
      <c r="AJ281" s="318"/>
      <c r="AK281" s="318"/>
      <c r="AL281" s="318"/>
      <c r="AM281" s="318"/>
      <c r="AN281" s="318"/>
      <c r="AO281" s="318"/>
      <c r="AP281" s="318"/>
      <c r="AQ281" s="318"/>
      <c r="AR281" s="318"/>
      <c r="AS281" s="318"/>
      <c r="AT281" s="318"/>
      <c r="AU281" s="317"/>
      <c r="AV281" s="317"/>
      <c r="AW281" s="317"/>
      <c r="AX281" s="317"/>
      <c r="AY281" s="317"/>
      <c r="AZ281" s="317"/>
      <c r="BA281" s="317"/>
      <c r="BB281" s="317"/>
      <c r="BC281" s="317"/>
      <c r="BD281" s="317"/>
      <c r="BE281" s="317"/>
      <c r="BF281" s="317"/>
      <c r="BG281" s="317"/>
      <c r="BH281" s="317"/>
      <c r="BI281" s="317"/>
      <c r="BJ281" s="317"/>
      <c r="BK281" s="317"/>
      <c r="BL281" s="317"/>
      <c r="BM281" s="317"/>
      <c r="BN281" s="317"/>
      <c r="BO281" s="317"/>
      <c r="BP281" s="317"/>
    </row>
    <row r="282" spans="1:68" ht="18.75" customHeight="1">
      <c r="A282" s="91"/>
      <c r="B282" s="318" t="s">
        <v>331</v>
      </c>
      <c r="C282" s="333"/>
      <c r="D282" s="333"/>
      <c r="E282" s="333"/>
      <c r="F282" s="318"/>
      <c r="G282" s="318" t="s">
        <v>332</v>
      </c>
      <c r="H282" s="318"/>
      <c r="I282" s="318"/>
      <c r="J282" s="318"/>
      <c r="K282" s="318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318"/>
      <c r="Z282" s="318"/>
      <c r="AA282" s="318"/>
      <c r="AB282" s="318"/>
      <c r="AC282" s="318"/>
      <c r="AD282" s="318"/>
      <c r="AE282" s="318"/>
      <c r="AF282" s="318"/>
      <c r="AG282" s="318"/>
      <c r="AH282" s="318"/>
      <c r="AI282" s="318"/>
      <c r="AJ282" s="318"/>
      <c r="AK282" s="318"/>
      <c r="AL282" s="318"/>
      <c r="AM282" s="318"/>
      <c r="AN282" s="318"/>
      <c r="AO282" s="318"/>
      <c r="AP282" s="318"/>
      <c r="AQ282" s="318"/>
      <c r="AR282" s="318"/>
      <c r="AS282" s="318"/>
      <c r="AT282" s="318"/>
      <c r="AU282" s="317"/>
      <c r="AV282" s="317"/>
      <c r="AW282" s="317"/>
      <c r="AX282" s="317"/>
      <c r="AY282" s="317"/>
      <c r="AZ282" s="317"/>
      <c r="BA282" s="317"/>
      <c r="BB282" s="317"/>
      <c r="BC282" s="317"/>
      <c r="BD282" s="317"/>
      <c r="BE282" s="317"/>
      <c r="BF282" s="317"/>
      <c r="BG282" s="317"/>
      <c r="BH282" s="317"/>
      <c r="BI282" s="317"/>
      <c r="BJ282" s="317"/>
      <c r="BK282" s="317"/>
      <c r="BL282" s="317"/>
      <c r="BM282" s="317"/>
      <c r="BN282" s="317"/>
      <c r="BO282" s="317"/>
      <c r="BP282" s="317"/>
    </row>
    <row r="283" spans="1:68" ht="18.75" customHeight="1">
      <c r="A283" s="91"/>
      <c r="B283" s="318"/>
      <c r="C283" s="333"/>
      <c r="D283" s="333"/>
      <c r="E283" s="333"/>
      <c r="F283" s="318"/>
      <c r="G283" s="318"/>
      <c r="H283" s="318"/>
      <c r="I283" s="318"/>
      <c r="J283" s="318"/>
      <c r="K283" s="318"/>
      <c r="L283" s="318"/>
      <c r="M283" s="318"/>
      <c r="N283" s="318"/>
      <c r="O283" s="318"/>
      <c r="P283" s="318"/>
      <c r="Q283" s="318"/>
      <c r="R283" s="318"/>
      <c r="S283" s="318"/>
      <c r="T283" s="318"/>
      <c r="U283" s="318"/>
      <c r="V283" s="318"/>
      <c r="W283" s="318"/>
      <c r="X283" s="318"/>
      <c r="Y283" s="318"/>
      <c r="Z283" s="318"/>
      <c r="AA283" s="318"/>
      <c r="AB283" s="318"/>
      <c r="AC283" s="318"/>
      <c r="AD283" s="318"/>
      <c r="AE283" s="318"/>
      <c r="AF283" s="318"/>
      <c r="AG283" s="318"/>
      <c r="AH283" s="318"/>
      <c r="AI283" s="318"/>
      <c r="AJ283" s="318"/>
      <c r="AK283" s="318"/>
      <c r="AL283" s="318"/>
      <c r="AM283" s="318"/>
      <c r="AN283" s="318"/>
      <c r="AO283" s="318"/>
      <c r="AP283" s="318"/>
      <c r="AQ283" s="318"/>
      <c r="AR283" s="318"/>
      <c r="AS283" s="318"/>
      <c r="AT283" s="318"/>
      <c r="AU283" s="317"/>
      <c r="AV283" s="317"/>
      <c r="AW283" s="317"/>
      <c r="AX283" s="317"/>
      <c r="AY283" s="317"/>
      <c r="AZ283" s="317"/>
      <c r="BA283" s="317"/>
      <c r="BB283" s="317"/>
      <c r="BC283" s="317"/>
      <c r="BD283" s="317"/>
      <c r="BE283" s="317"/>
      <c r="BF283" s="317"/>
      <c r="BG283" s="317"/>
      <c r="BH283" s="317"/>
      <c r="BI283" s="317"/>
      <c r="BJ283" s="317"/>
      <c r="BK283" s="317"/>
      <c r="BL283" s="317"/>
      <c r="BM283" s="317"/>
      <c r="BN283" s="317"/>
      <c r="BO283" s="317"/>
      <c r="BP283" s="317"/>
    </row>
    <row r="284" spans="1:68" ht="18.75" customHeight="1">
      <c r="A284" s="91"/>
      <c r="B284" s="323" t="s">
        <v>333</v>
      </c>
      <c r="C284" s="333"/>
      <c r="D284" s="333"/>
      <c r="E284" s="333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18"/>
      <c r="Z284" s="318"/>
      <c r="AA284" s="318"/>
      <c r="AB284" s="318"/>
      <c r="AC284" s="318"/>
      <c r="AD284" s="318"/>
      <c r="AE284" s="318"/>
      <c r="AF284" s="318"/>
      <c r="AG284" s="318"/>
      <c r="AH284" s="318"/>
      <c r="AI284" s="318"/>
      <c r="AJ284" s="318"/>
      <c r="AK284" s="318"/>
      <c r="AL284" s="318"/>
      <c r="AM284" s="318"/>
      <c r="AN284" s="318"/>
      <c r="AO284" s="318"/>
      <c r="AP284" s="318"/>
      <c r="AQ284" s="318"/>
      <c r="AR284" s="318"/>
      <c r="AS284" s="318"/>
      <c r="AT284" s="318"/>
      <c r="AU284" s="317"/>
      <c r="AV284" s="317"/>
      <c r="AW284" s="317"/>
      <c r="AX284" s="317"/>
      <c r="AY284" s="317"/>
      <c r="AZ284" s="317"/>
      <c r="BA284" s="317"/>
      <c r="BB284" s="317"/>
      <c r="BC284" s="317"/>
      <c r="BD284" s="317"/>
      <c r="BE284" s="317"/>
      <c r="BF284" s="317"/>
      <c r="BG284" s="317"/>
      <c r="BH284" s="317"/>
      <c r="BI284" s="317"/>
      <c r="BJ284" s="317"/>
      <c r="BK284" s="317"/>
      <c r="BL284" s="317"/>
      <c r="BM284" s="317"/>
      <c r="BN284" s="317"/>
      <c r="BO284" s="317"/>
      <c r="BP284" s="317"/>
    </row>
    <row r="285" spans="1:68" ht="18.75" customHeight="1">
      <c r="A285" s="91"/>
      <c r="B285" s="318" t="s">
        <v>127</v>
      </c>
      <c r="C285" s="333"/>
      <c r="D285" s="333"/>
      <c r="E285" s="333"/>
      <c r="F285" s="318"/>
      <c r="G285" s="480">
        <v>0</v>
      </c>
      <c r="H285" s="480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18"/>
      <c r="Z285" s="318"/>
      <c r="AA285" s="318"/>
      <c r="AB285" s="318"/>
      <c r="AC285" s="318"/>
      <c r="AD285" s="318"/>
      <c r="AE285" s="318"/>
      <c r="AF285" s="318"/>
      <c r="AG285" s="318"/>
      <c r="AH285" s="318"/>
      <c r="AI285" s="318"/>
      <c r="AJ285" s="318"/>
      <c r="AK285" s="318"/>
      <c r="AL285" s="318"/>
      <c r="AM285" s="318"/>
      <c r="AN285" s="318"/>
      <c r="AO285" s="318"/>
      <c r="AP285" s="318"/>
      <c r="AQ285" s="318"/>
      <c r="AR285" s="318"/>
      <c r="AS285" s="318"/>
      <c r="AT285" s="318"/>
      <c r="AU285" s="317"/>
      <c r="AV285" s="317"/>
      <c r="AW285" s="317"/>
      <c r="AX285" s="317"/>
      <c r="AY285" s="317"/>
      <c r="AZ285" s="317"/>
      <c r="BA285" s="317"/>
      <c r="BB285" s="317"/>
      <c r="BC285" s="317"/>
      <c r="BD285" s="317"/>
      <c r="BE285" s="317"/>
      <c r="BF285" s="317"/>
      <c r="BG285" s="317"/>
      <c r="BH285" s="317"/>
      <c r="BI285" s="317"/>
      <c r="BJ285" s="317"/>
      <c r="BK285" s="317"/>
      <c r="BL285" s="317"/>
      <c r="BM285" s="317"/>
      <c r="BN285" s="317"/>
      <c r="BO285" s="317"/>
      <c r="BP285" s="317"/>
    </row>
    <row r="286" spans="1:68" ht="18.75" customHeight="1">
      <c r="A286" s="91"/>
      <c r="B286" s="469" t="s">
        <v>128</v>
      </c>
      <c r="C286" s="469"/>
      <c r="D286" s="469"/>
      <c r="E286" s="469"/>
      <c r="F286" s="469"/>
      <c r="G286" s="469"/>
      <c r="H286" s="469"/>
      <c r="I286" s="469"/>
      <c r="J286" s="318"/>
      <c r="K286" s="318"/>
      <c r="L286" s="318"/>
      <c r="M286" s="318"/>
      <c r="N286" s="318"/>
      <c r="O286" s="318"/>
      <c r="P286" s="318"/>
      <c r="Q286" s="320"/>
      <c r="R286" s="320"/>
      <c r="S286" s="320"/>
      <c r="T286" s="320"/>
      <c r="U286" s="320"/>
      <c r="V286" s="320"/>
      <c r="W286" s="554" t="s">
        <v>129</v>
      </c>
      <c r="X286" s="542">
        <v>1</v>
      </c>
      <c r="Y286" s="542"/>
      <c r="Z286" s="542"/>
      <c r="AA286" s="546" t="s">
        <v>321</v>
      </c>
      <c r="AB286" s="179"/>
      <c r="AC286" s="555" t="e">
        <f ca="1">Calcu_ADJ!S9</f>
        <v>#VALUE!</v>
      </c>
      <c r="AD286" s="556"/>
      <c r="AE286" s="556"/>
      <c r="AF286" s="180"/>
      <c r="AG286" s="550" t="s">
        <v>129</v>
      </c>
      <c r="AH286" s="481" t="e">
        <f ca="1">X286/SQRT(12)*ABS(AC286/AC287)</f>
        <v>#VALUE!</v>
      </c>
      <c r="AI286" s="481"/>
      <c r="AJ286" s="481"/>
      <c r="AK286" s="481"/>
      <c r="AL286" s="481"/>
      <c r="AM286" s="318"/>
      <c r="AN286" s="318"/>
      <c r="AO286" s="318"/>
      <c r="AP286" s="318"/>
      <c r="AQ286" s="318"/>
      <c r="AR286" s="318"/>
      <c r="AS286" s="318"/>
      <c r="AT286" s="318"/>
      <c r="AU286" s="317"/>
      <c r="AV286" s="317"/>
      <c r="AW286" s="317"/>
      <c r="AX286" s="317"/>
      <c r="AY286" s="317"/>
      <c r="AZ286" s="317"/>
      <c r="BA286" s="317"/>
      <c r="BB286" s="317"/>
      <c r="BC286" s="317"/>
      <c r="BD286" s="317"/>
      <c r="BE286" s="317"/>
      <c r="BF286" s="317"/>
      <c r="BG286" s="317"/>
      <c r="BH286" s="317"/>
      <c r="BI286" s="317"/>
      <c r="BJ286" s="317"/>
      <c r="BK286" s="317"/>
      <c r="BL286" s="317"/>
      <c r="BM286" s="317"/>
      <c r="BN286" s="317"/>
      <c r="BO286" s="317"/>
      <c r="BP286" s="317"/>
    </row>
    <row r="287" spans="1:68" ht="18.75" customHeight="1">
      <c r="A287" s="91"/>
      <c r="B287" s="469"/>
      <c r="C287" s="469"/>
      <c r="D287" s="469"/>
      <c r="E287" s="469"/>
      <c r="F287" s="469"/>
      <c r="G287" s="469"/>
      <c r="H287" s="469"/>
      <c r="I287" s="469"/>
      <c r="J287" s="318"/>
      <c r="K287" s="318"/>
      <c r="L287" s="318"/>
      <c r="M287" s="318"/>
      <c r="N287" s="318"/>
      <c r="O287" s="318"/>
      <c r="P287" s="318"/>
      <c r="Q287" s="320"/>
      <c r="R287" s="320"/>
      <c r="S287" s="320"/>
      <c r="T287" s="320"/>
      <c r="U287" s="320"/>
      <c r="V287" s="320"/>
      <c r="W287" s="554"/>
      <c r="X287" s="551"/>
      <c r="Y287" s="551"/>
      <c r="Z287" s="551"/>
      <c r="AA287" s="546"/>
      <c r="AB287" s="181"/>
      <c r="AC287" s="557">
        <f ca="1">Calcu_ADJ!S10</f>
        <v>0</v>
      </c>
      <c r="AD287" s="551"/>
      <c r="AE287" s="551"/>
      <c r="AF287" s="349"/>
      <c r="AG287" s="550"/>
      <c r="AH287" s="481"/>
      <c r="AI287" s="481"/>
      <c r="AJ287" s="481"/>
      <c r="AK287" s="481"/>
      <c r="AL287" s="481"/>
      <c r="AM287" s="318"/>
      <c r="AN287" s="318"/>
      <c r="AO287" s="318"/>
      <c r="AP287" s="318"/>
      <c r="AQ287" s="318"/>
      <c r="AR287" s="318"/>
      <c r="AS287" s="318"/>
      <c r="AT287" s="318"/>
      <c r="AU287" s="317"/>
      <c r="AV287" s="317"/>
      <c r="AW287" s="317"/>
      <c r="AX287" s="317"/>
      <c r="AY287" s="317"/>
      <c r="AZ287" s="317"/>
      <c r="BA287" s="317"/>
      <c r="BB287" s="317"/>
      <c r="BC287" s="317"/>
      <c r="BD287" s="317"/>
      <c r="BE287" s="317"/>
      <c r="BF287" s="317"/>
      <c r="BG287" s="317"/>
      <c r="BH287" s="317"/>
      <c r="BI287" s="317"/>
      <c r="BJ287" s="317"/>
      <c r="BK287" s="317"/>
      <c r="BL287" s="317"/>
      <c r="BM287" s="317"/>
      <c r="BN287" s="317"/>
      <c r="BO287" s="317"/>
      <c r="BP287" s="317"/>
    </row>
    <row r="288" spans="1:68" ht="18.75" customHeight="1">
      <c r="A288" s="91"/>
      <c r="B288" s="318" t="s">
        <v>334</v>
      </c>
      <c r="C288" s="333"/>
      <c r="D288" s="333"/>
      <c r="E288" s="333"/>
      <c r="F288" s="318"/>
      <c r="G288" s="318"/>
      <c r="H288" s="318" t="s">
        <v>329</v>
      </c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318"/>
      <c r="Z288" s="318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18"/>
      <c r="AS288" s="318"/>
      <c r="AT288" s="318"/>
      <c r="AU288" s="317"/>
      <c r="AV288" s="317"/>
      <c r="AW288" s="317"/>
      <c r="AX288" s="317"/>
      <c r="AY288" s="317"/>
      <c r="AZ288" s="317"/>
      <c r="BA288" s="317"/>
      <c r="BB288" s="317"/>
      <c r="BC288" s="317"/>
      <c r="BD288" s="317"/>
      <c r="BE288" s="317"/>
      <c r="BF288" s="317"/>
      <c r="BG288" s="317"/>
      <c r="BH288" s="317"/>
      <c r="BI288" s="317"/>
      <c r="BJ288" s="317"/>
      <c r="BK288" s="317"/>
      <c r="BL288" s="317"/>
      <c r="BM288" s="317"/>
      <c r="BN288" s="317"/>
      <c r="BO288" s="317"/>
      <c r="BP288" s="317"/>
    </row>
    <row r="289" spans="1:68" ht="18.75" customHeight="1">
      <c r="A289" s="91"/>
      <c r="B289" s="469" t="s">
        <v>335</v>
      </c>
      <c r="C289" s="469"/>
      <c r="D289" s="469"/>
      <c r="E289" s="469"/>
      <c r="F289" s="469"/>
      <c r="G289" s="469"/>
      <c r="H289" s="318"/>
      <c r="I289" s="318"/>
      <c r="J289" s="318"/>
      <c r="K289" s="318"/>
      <c r="L289" s="318"/>
      <c r="M289" s="318"/>
      <c r="N289" s="318"/>
      <c r="O289" s="318"/>
      <c r="P289" s="318"/>
      <c r="Q289" s="318"/>
      <c r="R289" s="318"/>
      <c r="S289" s="318"/>
      <c r="T289" s="318"/>
      <c r="U289" s="318"/>
      <c r="V289" s="318"/>
      <c r="W289" s="318"/>
      <c r="X289" s="318"/>
      <c r="Y289" s="318"/>
      <c r="Z289" s="318"/>
      <c r="AA289" s="318"/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18"/>
      <c r="AM289" s="318"/>
      <c r="AN289" s="318"/>
      <c r="AO289" s="318"/>
      <c r="AP289" s="318"/>
      <c r="AQ289" s="318"/>
      <c r="AR289" s="318"/>
      <c r="AS289" s="318"/>
      <c r="AT289" s="318"/>
      <c r="AU289" s="317"/>
      <c r="AV289" s="317"/>
      <c r="AW289" s="317"/>
      <c r="AX289" s="317"/>
      <c r="AY289" s="317"/>
      <c r="AZ289" s="317"/>
      <c r="BA289" s="317"/>
      <c r="BB289" s="317"/>
      <c r="BC289" s="317"/>
      <c r="BD289" s="317"/>
      <c r="BE289" s="317"/>
      <c r="BF289" s="317"/>
      <c r="BG289" s="317"/>
      <c r="BH289" s="317"/>
      <c r="BI289" s="317"/>
      <c r="BJ289" s="317"/>
      <c r="BK289" s="317"/>
      <c r="BL289" s="317"/>
      <c r="BM289" s="317"/>
      <c r="BN289" s="317"/>
      <c r="BO289" s="317"/>
      <c r="BP289" s="317"/>
    </row>
    <row r="290" spans="1:68" ht="18.75" customHeight="1">
      <c r="A290" s="91"/>
      <c r="B290" s="469"/>
      <c r="C290" s="469"/>
      <c r="D290" s="469"/>
      <c r="E290" s="469"/>
      <c r="F290" s="469"/>
      <c r="G290" s="469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18"/>
      <c r="Z290" s="318"/>
      <c r="AA290" s="318"/>
      <c r="AB290" s="318"/>
      <c r="AC290" s="318"/>
      <c r="AD290" s="318"/>
      <c r="AE290" s="318"/>
      <c r="AF290" s="318"/>
      <c r="AG290" s="318"/>
      <c r="AH290" s="318"/>
      <c r="AI290" s="318"/>
      <c r="AJ290" s="318"/>
      <c r="AK290" s="318"/>
      <c r="AL290" s="318"/>
      <c r="AM290" s="318"/>
      <c r="AN290" s="318"/>
      <c r="AO290" s="318"/>
      <c r="AP290" s="318"/>
      <c r="AQ290" s="318"/>
      <c r="AR290" s="318"/>
      <c r="AS290" s="318"/>
      <c r="AT290" s="318"/>
      <c r="AU290" s="317"/>
      <c r="AV290" s="317"/>
      <c r="AW290" s="317"/>
      <c r="AX290" s="317"/>
      <c r="AY290" s="317"/>
      <c r="AZ290" s="317"/>
      <c r="BA290" s="317"/>
      <c r="BB290" s="317"/>
      <c r="BC290" s="317"/>
      <c r="BD290" s="317"/>
      <c r="BE290" s="317"/>
      <c r="BF290" s="317"/>
      <c r="BG290" s="317"/>
      <c r="BH290" s="317"/>
      <c r="BI290" s="317"/>
      <c r="BJ290" s="317"/>
      <c r="BK290" s="317"/>
      <c r="BL290" s="317"/>
      <c r="BM290" s="317"/>
      <c r="BN290" s="317"/>
      <c r="BO290" s="317"/>
      <c r="BP290" s="317"/>
    </row>
    <row r="291" spans="1:68" ht="18.75" customHeight="1">
      <c r="A291" s="91"/>
      <c r="B291" s="318" t="s">
        <v>336</v>
      </c>
      <c r="C291" s="333"/>
      <c r="D291" s="333"/>
      <c r="E291" s="333"/>
      <c r="F291" s="318"/>
      <c r="G291" s="318"/>
      <c r="H291" s="318"/>
      <c r="I291" s="318"/>
      <c r="J291" s="318">
        <v>1</v>
      </c>
      <c r="K291" s="318" t="s">
        <v>321</v>
      </c>
      <c r="L291" s="482" t="e">
        <f ca="1">AH286</f>
        <v>#VALUE!</v>
      </c>
      <c r="M291" s="482"/>
      <c r="N291" s="482"/>
      <c r="O291" s="482"/>
      <c r="P291" s="318" t="s">
        <v>324</v>
      </c>
      <c r="Q291" s="482" t="e">
        <f ca="1">J291*L291</f>
        <v>#VALUE!</v>
      </c>
      <c r="R291" s="482"/>
      <c r="S291" s="482"/>
      <c r="T291" s="482"/>
      <c r="U291" s="79"/>
      <c r="V291" s="92"/>
      <c r="W291" s="320"/>
      <c r="X291" s="318"/>
      <c r="Y291" s="318"/>
      <c r="Z291" s="318"/>
      <c r="AA291" s="318"/>
      <c r="AB291" s="318"/>
      <c r="AC291" s="318"/>
      <c r="AD291" s="318"/>
      <c r="AE291" s="318"/>
      <c r="AF291" s="318"/>
      <c r="AG291" s="318"/>
      <c r="AH291" s="318"/>
      <c r="AI291" s="318"/>
      <c r="AJ291" s="318"/>
      <c r="AK291" s="318"/>
      <c r="AL291" s="318"/>
      <c r="AM291" s="318"/>
      <c r="AN291" s="318"/>
      <c r="AO291" s="318"/>
      <c r="AP291" s="318"/>
      <c r="AQ291" s="318"/>
      <c r="AR291" s="318"/>
      <c r="AS291" s="318"/>
      <c r="AT291" s="318"/>
      <c r="AU291" s="317"/>
      <c r="AV291" s="317"/>
      <c r="AW291" s="317"/>
      <c r="AX291" s="317"/>
      <c r="AY291" s="317"/>
      <c r="AZ291" s="317"/>
      <c r="BA291" s="317"/>
      <c r="BB291" s="317"/>
      <c r="BC291" s="317"/>
      <c r="BD291" s="317"/>
      <c r="BE291" s="317"/>
      <c r="BF291" s="317"/>
      <c r="BG291" s="317"/>
      <c r="BH291" s="317"/>
      <c r="BI291" s="317"/>
      <c r="BJ291" s="317"/>
      <c r="BK291" s="317"/>
      <c r="BL291" s="317"/>
      <c r="BM291" s="317"/>
      <c r="BN291" s="317"/>
      <c r="BO291" s="317"/>
      <c r="BP291" s="317"/>
    </row>
    <row r="292" spans="1:68" ht="18.75" customHeight="1">
      <c r="A292" s="91"/>
      <c r="B292" s="318" t="s">
        <v>337</v>
      </c>
      <c r="C292" s="333"/>
      <c r="D292" s="333"/>
      <c r="E292" s="333"/>
      <c r="F292" s="318"/>
      <c r="G292" s="318" t="s">
        <v>338</v>
      </c>
      <c r="H292" s="318"/>
      <c r="I292" s="318"/>
      <c r="J292" s="318"/>
      <c r="K292" s="318"/>
      <c r="L292" s="318"/>
      <c r="M292" s="318"/>
      <c r="N292" s="318"/>
      <c r="O292" s="318"/>
      <c r="P292" s="318"/>
      <c r="Q292" s="318"/>
      <c r="R292" s="318"/>
      <c r="S292" s="318"/>
      <c r="T292" s="318"/>
      <c r="U292" s="318"/>
      <c r="V292" s="318"/>
      <c r="W292" s="318"/>
      <c r="X292" s="318"/>
      <c r="Y292" s="318"/>
      <c r="Z292" s="318"/>
      <c r="AA292" s="318"/>
      <c r="AB292" s="318"/>
      <c r="AC292" s="318"/>
      <c r="AD292" s="318"/>
      <c r="AE292" s="318"/>
      <c r="AF292" s="318"/>
      <c r="AG292" s="318"/>
      <c r="AH292" s="318"/>
      <c r="AI292" s="318"/>
      <c r="AJ292" s="318"/>
      <c r="AK292" s="318"/>
      <c r="AL292" s="318"/>
      <c r="AM292" s="318"/>
      <c r="AN292" s="318"/>
      <c r="AO292" s="318"/>
      <c r="AP292" s="318"/>
      <c r="AQ292" s="318"/>
      <c r="AR292" s="318"/>
      <c r="AS292" s="318"/>
      <c r="AT292" s="318"/>
      <c r="AU292" s="317"/>
      <c r="AV292" s="317"/>
      <c r="AW292" s="317"/>
      <c r="AX292" s="317"/>
      <c r="AY292" s="317"/>
      <c r="AZ292" s="317"/>
      <c r="BA292" s="317"/>
      <c r="BB292" s="317"/>
      <c r="BC292" s="317"/>
      <c r="BD292" s="317"/>
      <c r="BE292" s="317"/>
      <c r="BF292" s="317"/>
      <c r="BG292" s="317"/>
      <c r="BH292" s="317"/>
      <c r="BI292" s="317"/>
      <c r="BJ292" s="317"/>
      <c r="BK292" s="317"/>
      <c r="BL292" s="317"/>
      <c r="BM292" s="317"/>
      <c r="BN292" s="317"/>
      <c r="BO292" s="317"/>
      <c r="BP292" s="317"/>
    </row>
    <row r="293" spans="1:68" ht="18.75" customHeight="1">
      <c r="A293" s="91"/>
      <c r="B293" s="318"/>
      <c r="C293" s="333"/>
      <c r="D293" s="333"/>
      <c r="E293" s="333"/>
      <c r="F293" s="318"/>
      <c r="G293" s="318"/>
      <c r="H293" s="318"/>
      <c r="I293" s="318"/>
      <c r="J293" s="318"/>
      <c r="K293" s="318"/>
      <c r="L293" s="318"/>
      <c r="M293" s="318"/>
      <c r="N293" s="318"/>
      <c r="O293" s="318"/>
      <c r="P293" s="318"/>
      <c r="Q293" s="318"/>
      <c r="R293" s="318"/>
      <c r="S293" s="318"/>
      <c r="T293" s="318"/>
      <c r="U293" s="318"/>
      <c r="V293" s="318"/>
      <c r="W293" s="318"/>
      <c r="X293" s="318"/>
      <c r="Y293" s="318"/>
      <c r="Z293" s="318"/>
      <c r="AA293" s="318"/>
      <c r="AB293" s="318"/>
      <c r="AC293" s="318"/>
      <c r="AD293" s="318"/>
      <c r="AE293" s="318"/>
      <c r="AF293" s="318"/>
      <c r="AG293" s="318"/>
      <c r="AH293" s="318"/>
      <c r="AI293" s="318"/>
      <c r="AJ293" s="318"/>
      <c r="AK293" s="318"/>
      <c r="AL293" s="318"/>
      <c r="AM293" s="318"/>
      <c r="AN293" s="318"/>
      <c r="AO293" s="318"/>
      <c r="AP293" s="318"/>
      <c r="AQ293" s="318"/>
      <c r="AR293" s="318"/>
      <c r="AS293" s="318"/>
      <c r="AT293" s="318"/>
      <c r="AU293" s="317"/>
      <c r="AV293" s="317"/>
      <c r="AW293" s="317"/>
      <c r="AX293" s="317"/>
      <c r="AY293" s="317"/>
      <c r="AZ293" s="317"/>
      <c r="BA293" s="317"/>
      <c r="BB293" s="317"/>
      <c r="BC293" s="317"/>
      <c r="BD293" s="317"/>
      <c r="BE293" s="317"/>
      <c r="BF293" s="317"/>
      <c r="BG293" s="317"/>
      <c r="BH293" s="317"/>
      <c r="BI293" s="317"/>
      <c r="BJ293" s="317"/>
      <c r="BK293" s="317"/>
      <c r="BL293" s="317"/>
      <c r="BM293" s="317"/>
      <c r="BN293" s="317"/>
      <c r="BO293" s="317"/>
      <c r="BP293" s="317"/>
    </row>
    <row r="294" spans="1:68" ht="18.75" customHeight="1">
      <c r="A294" s="91"/>
      <c r="B294" s="323" t="s">
        <v>339</v>
      </c>
      <c r="C294" s="333"/>
      <c r="D294" s="333"/>
      <c r="E294" s="333"/>
      <c r="F294" s="318"/>
      <c r="G294" s="318"/>
      <c r="H294" s="318"/>
      <c r="I294" s="318"/>
      <c r="J294" s="318"/>
      <c r="K294" s="318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318"/>
      <c r="Z294" s="318"/>
      <c r="AA294" s="318"/>
      <c r="AB294" s="318"/>
      <c r="AC294" s="318"/>
      <c r="AD294" s="318"/>
      <c r="AE294" s="318"/>
      <c r="AF294" s="318"/>
      <c r="AG294" s="318"/>
      <c r="AH294" s="318"/>
      <c r="AI294" s="318"/>
      <c r="AJ294" s="318"/>
      <c r="AK294" s="318"/>
      <c r="AL294" s="318"/>
      <c r="AM294" s="318"/>
      <c r="AN294" s="318"/>
      <c r="AO294" s="318"/>
      <c r="AP294" s="318"/>
      <c r="AQ294" s="318"/>
      <c r="AR294" s="318"/>
      <c r="AS294" s="318"/>
      <c r="AT294" s="318"/>
      <c r="AU294" s="317"/>
      <c r="AV294" s="317"/>
      <c r="AW294" s="317"/>
      <c r="AX294" s="317"/>
      <c r="AY294" s="317"/>
      <c r="AZ294" s="317"/>
      <c r="BA294" s="317"/>
      <c r="BB294" s="317"/>
      <c r="BC294" s="317"/>
      <c r="BD294" s="317"/>
      <c r="BE294" s="317"/>
      <c r="BF294" s="317"/>
      <c r="BG294" s="317"/>
      <c r="BH294" s="317"/>
      <c r="BI294" s="317"/>
      <c r="BJ294" s="317"/>
      <c r="BK294" s="317"/>
      <c r="BL294" s="317"/>
      <c r="BM294" s="317"/>
      <c r="BN294" s="317"/>
      <c r="BO294" s="317"/>
      <c r="BP294" s="317"/>
    </row>
    <row r="295" spans="1:68" ht="18.75" customHeight="1">
      <c r="A295" s="91"/>
      <c r="B295" s="318" t="s">
        <v>340</v>
      </c>
      <c r="C295" s="333"/>
      <c r="D295" s="333"/>
      <c r="E295" s="333"/>
      <c r="F295" s="318"/>
      <c r="G295" s="480">
        <v>0</v>
      </c>
      <c r="H295" s="480"/>
      <c r="I295" s="318"/>
      <c r="J295" s="318"/>
      <c r="K295" s="318"/>
      <c r="L295" s="318"/>
      <c r="M295" s="318"/>
      <c r="N295" s="318"/>
      <c r="O295" s="318"/>
      <c r="P295" s="318"/>
      <c r="Q295" s="318"/>
      <c r="R295" s="318"/>
      <c r="S295" s="318"/>
      <c r="T295" s="318"/>
      <c r="U295" s="318"/>
      <c r="V295" s="318"/>
      <c r="W295" s="318"/>
      <c r="X295" s="318"/>
      <c r="Y295" s="318"/>
      <c r="Z295" s="318"/>
      <c r="AA295" s="318"/>
      <c r="AB295" s="318"/>
      <c r="AC295" s="318"/>
      <c r="AD295" s="318"/>
      <c r="AE295" s="318"/>
      <c r="AF295" s="318"/>
      <c r="AG295" s="318"/>
      <c r="AH295" s="318"/>
      <c r="AI295" s="318"/>
      <c r="AJ295" s="318"/>
      <c r="AK295" s="318"/>
      <c r="AL295" s="318"/>
      <c r="AM295" s="318"/>
      <c r="AN295" s="318"/>
      <c r="AO295" s="318"/>
      <c r="AP295" s="318"/>
      <c r="AQ295" s="318"/>
      <c r="AR295" s="318"/>
      <c r="AS295" s="318"/>
      <c r="AT295" s="318"/>
      <c r="AU295" s="317"/>
      <c r="AV295" s="317"/>
      <c r="AW295" s="317"/>
      <c r="AX295" s="317"/>
      <c r="AY295" s="317"/>
      <c r="AZ295" s="317"/>
      <c r="BA295" s="317"/>
      <c r="BB295" s="317"/>
      <c r="BC295" s="317"/>
      <c r="BD295" s="317"/>
      <c r="BE295" s="317"/>
      <c r="BF295" s="317"/>
      <c r="BG295" s="317"/>
      <c r="BH295" s="317"/>
      <c r="BI295" s="317"/>
      <c r="BJ295" s="317"/>
      <c r="BK295" s="317"/>
      <c r="BL295" s="317"/>
      <c r="BM295" s="317"/>
      <c r="BN295" s="317"/>
      <c r="BO295" s="317"/>
      <c r="BP295" s="317"/>
    </row>
    <row r="296" spans="1:68" ht="18.75" customHeight="1">
      <c r="A296" s="91"/>
      <c r="B296" s="320" t="s">
        <v>341</v>
      </c>
      <c r="C296" s="320"/>
      <c r="D296" s="320"/>
      <c r="E296" s="320"/>
      <c r="F296" s="320"/>
      <c r="G296" s="320"/>
      <c r="H296" s="320"/>
      <c r="I296" s="320"/>
      <c r="J296" s="318"/>
      <c r="K296" s="318" t="s">
        <v>342</v>
      </c>
      <c r="L296" s="318"/>
      <c r="M296" s="318"/>
      <c r="N296" s="318"/>
      <c r="O296" s="318"/>
      <c r="P296" s="318"/>
      <c r="Q296" s="320"/>
      <c r="R296" s="320"/>
      <c r="S296" s="320"/>
      <c r="T296" s="320"/>
      <c r="U296" s="320"/>
      <c r="V296" s="318"/>
      <c r="W296" s="318"/>
      <c r="X296" s="318"/>
      <c r="Y296" s="318"/>
      <c r="Z296" s="318"/>
      <c r="AA296" s="178"/>
      <c r="AB296" s="81"/>
      <c r="AC296" s="81"/>
      <c r="AD296" s="81"/>
      <c r="AE296" s="81"/>
      <c r="AF296" s="318"/>
      <c r="AG296" s="318"/>
      <c r="AH296" s="318"/>
      <c r="AI296" s="318"/>
      <c r="AJ296" s="318"/>
      <c r="AK296" s="318"/>
      <c r="AL296" s="318"/>
      <c r="AM296" s="318"/>
      <c r="AN296" s="318"/>
      <c r="AO296" s="318"/>
      <c r="AP296" s="318"/>
      <c r="AQ296" s="318"/>
      <c r="AR296" s="318"/>
      <c r="AS296" s="318"/>
      <c r="AT296" s="318"/>
      <c r="AU296" s="317"/>
      <c r="AV296" s="317"/>
      <c r="AW296" s="317"/>
      <c r="AX296" s="317"/>
      <c r="AY296" s="317"/>
      <c r="AZ296" s="317"/>
      <c r="BA296" s="317"/>
      <c r="BB296" s="317"/>
      <c r="BC296" s="317"/>
      <c r="BD296" s="317"/>
      <c r="BE296" s="317"/>
      <c r="BF296" s="317"/>
      <c r="BG296" s="317"/>
      <c r="BH296" s="317"/>
      <c r="BI296" s="317"/>
      <c r="BJ296" s="317"/>
      <c r="BK296" s="317"/>
      <c r="BL296" s="317"/>
      <c r="BM296" s="317"/>
      <c r="BN296" s="317"/>
      <c r="BO296" s="317"/>
      <c r="BP296" s="317"/>
    </row>
    <row r="297" spans="1:68" ht="18.75" customHeight="1">
      <c r="A297" s="91"/>
      <c r="B297" s="320"/>
      <c r="C297" s="260" t="s">
        <v>343</v>
      </c>
      <c r="D297" s="320"/>
      <c r="E297" s="320"/>
      <c r="F297" s="320"/>
      <c r="G297" s="320"/>
      <c r="H297" s="320"/>
      <c r="I297" s="320"/>
      <c r="J297" s="318"/>
      <c r="K297" s="317"/>
      <c r="L297" s="318"/>
      <c r="M297" s="318"/>
      <c r="N297" s="318"/>
      <c r="O297" s="318"/>
      <c r="P297" s="318"/>
      <c r="Q297" s="320"/>
      <c r="R297" s="320"/>
      <c r="S297" s="320"/>
      <c r="T297" s="320"/>
      <c r="U297" s="320"/>
      <c r="V297" s="318"/>
      <c r="W297" s="318"/>
      <c r="X297" s="318"/>
      <c r="Y297" s="318"/>
      <c r="Z297" s="318"/>
      <c r="AA297" s="178"/>
      <c r="AB297" s="81"/>
      <c r="AC297" s="81"/>
      <c r="AD297" s="81"/>
      <c r="AE297" s="81"/>
      <c r="AF297" s="318"/>
      <c r="AG297" s="318"/>
      <c r="AH297" s="318"/>
      <c r="AI297" s="318"/>
      <c r="AJ297" s="318"/>
      <c r="AK297" s="318"/>
      <c r="AL297" s="318"/>
      <c r="AM297" s="318"/>
      <c r="AN297" s="318"/>
      <c r="AO297" s="318"/>
      <c r="AP297" s="318"/>
      <c r="AQ297" s="318"/>
      <c r="AR297" s="318"/>
      <c r="AS297" s="318"/>
      <c r="AT297" s="318"/>
      <c r="AU297" s="317"/>
      <c r="AV297" s="317"/>
      <c r="AW297" s="317"/>
      <c r="AX297" s="317"/>
      <c r="AY297" s="317"/>
      <c r="AZ297" s="317"/>
      <c r="BA297" s="317"/>
      <c r="BB297" s="317"/>
      <c r="BC297" s="317"/>
      <c r="BD297" s="317"/>
      <c r="BE297" s="317"/>
      <c r="BF297" s="317"/>
      <c r="BG297" s="317"/>
      <c r="BH297" s="317"/>
      <c r="BI297" s="317"/>
      <c r="BJ297" s="317"/>
      <c r="BK297" s="317"/>
      <c r="BL297" s="317"/>
      <c r="BM297" s="317"/>
      <c r="BN297" s="317"/>
      <c r="BO297" s="317"/>
      <c r="BP297" s="317"/>
    </row>
    <row r="298" spans="1:68" ht="18.75" customHeight="1">
      <c r="A298" s="91"/>
      <c r="B298" s="320"/>
      <c r="C298" s="320"/>
      <c r="D298" s="320"/>
      <c r="E298" s="320"/>
      <c r="F298" s="320"/>
      <c r="G298" s="320"/>
      <c r="H298" s="320"/>
      <c r="I298" s="320"/>
      <c r="J298" s="318"/>
      <c r="K298" s="318"/>
      <c r="L298" s="318"/>
      <c r="M298" s="318"/>
      <c r="N298" s="480" t="s">
        <v>324</v>
      </c>
      <c r="O298" s="558" t="e">
        <f>IF(K310="실하중 힘 교정기",SQRT(SUMSQ(S309,L325)),SQRT(SUMSQ(S309,T315,L321,L325)))</f>
        <v>#DIV/0!</v>
      </c>
      <c r="P298" s="558"/>
      <c r="Q298" s="558"/>
      <c r="R298" s="558"/>
      <c r="S298" s="558"/>
      <c r="T298" s="558"/>
      <c r="U298" s="558"/>
      <c r="V298" s="480" t="s">
        <v>324</v>
      </c>
      <c r="W298" s="559" t="e">
        <f>O298/O299</f>
        <v>#DIV/0!</v>
      </c>
      <c r="X298" s="559"/>
      <c r="Y298" s="559"/>
      <c r="Z298" s="559"/>
      <c r="AA298" s="559"/>
      <c r="AB298" s="559"/>
      <c r="AC298" s="559"/>
      <c r="AD298" s="559"/>
      <c r="AE298" s="175"/>
      <c r="AF298" s="176"/>
      <c r="AG298" s="177"/>
      <c r="AH298" s="318"/>
      <c r="AI298" s="318"/>
      <c r="AJ298" s="318"/>
      <c r="AK298" s="318"/>
      <c r="AL298" s="318"/>
      <c r="AM298" s="318"/>
      <c r="AN298" s="318"/>
      <c r="AO298" s="318"/>
      <c r="AP298" s="318"/>
      <c r="AQ298" s="318"/>
      <c r="AR298" s="318"/>
      <c r="AS298" s="318"/>
      <c r="AT298" s="318"/>
      <c r="AU298" s="317"/>
      <c r="AV298" s="317"/>
      <c r="AW298" s="317"/>
      <c r="AX298" s="317"/>
      <c r="AY298" s="317"/>
      <c r="AZ298" s="317"/>
      <c r="BA298" s="317"/>
      <c r="BB298" s="317"/>
      <c r="BC298" s="317"/>
      <c r="BD298" s="317"/>
      <c r="BE298" s="317"/>
      <c r="BF298" s="317"/>
      <c r="BG298" s="317"/>
      <c r="BH298" s="317"/>
      <c r="BI298" s="317"/>
      <c r="BJ298" s="317"/>
      <c r="BK298" s="317"/>
      <c r="BL298" s="317"/>
      <c r="BM298" s="317"/>
      <c r="BN298" s="317"/>
      <c r="BO298" s="317"/>
      <c r="BP298" s="317"/>
    </row>
    <row r="299" spans="1:68" ht="18.75" customHeight="1">
      <c r="A299" s="91"/>
      <c r="B299" s="318"/>
      <c r="C299" s="333"/>
      <c r="D299" s="333"/>
      <c r="E299" s="333"/>
      <c r="F299" s="318"/>
      <c r="G299" s="318"/>
      <c r="H299" s="318"/>
      <c r="I299" s="318"/>
      <c r="J299" s="318"/>
      <c r="K299" s="318"/>
      <c r="L299" s="318"/>
      <c r="M299" s="318"/>
      <c r="N299" s="480"/>
      <c r="O299" s="551">
        <v>2</v>
      </c>
      <c r="P299" s="551"/>
      <c r="Q299" s="551"/>
      <c r="R299" s="551"/>
      <c r="S299" s="551"/>
      <c r="T299" s="551"/>
      <c r="U299" s="551"/>
      <c r="V299" s="480"/>
      <c r="W299" s="559"/>
      <c r="X299" s="559"/>
      <c r="Y299" s="559"/>
      <c r="Z299" s="559"/>
      <c r="AA299" s="559"/>
      <c r="AB299" s="559"/>
      <c r="AC299" s="559"/>
      <c r="AD299" s="559"/>
      <c r="AE299" s="175"/>
      <c r="AF299" s="177"/>
      <c r="AG299" s="177"/>
      <c r="AH299" s="318"/>
      <c r="AI299" s="318"/>
      <c r="AJ299" s="318"/>
      <c r="AK299" s="318"/>
      <c r="AL299" s="318"/>
      <c r="AM299" s="318"/>
      <c r="AN299" s="318"/>
      <c r="AO299" s="318"/>
      <c r="AP299" s="318"/>
      <c r="AQ299" s="318"/>
      <c r="AR299" s="318"/>
      <c r="AS299" s="318"/>
      <c r="AT299" s="318"/>
      <c r="AU299" s="317"/>
      <c r="AV299" s="317"/>
      <c r="AW299" s="317"/>
      <c r="AX299" s="317"/>
      <c r="AY299" s="317"/>
      <c r="AZ299" s="317"/>
      <c r="BA299" s="317"/>
      <c r="BB299" s="317"/>
      <c r="BC299" s="317"/>
      <c r="BD299" s="317"/>
      <c r="BE299" s="317"/>
      <c r="BF299" s="317"/>
      <c r="BG299" s="317"/>
      <c r="BH299" s="317"/>
      <c r="BI299" s="317"/>
      <c r="BJ299" s="317"/>
      <c r="BK299" s="317"/>
      <c r="BL299" s="317"/>
      <c r="BM299" s="317"/>
      <c r="BN299" s="317"/>
      <c r="BO299" s="317"/>
      <c r="BP299" s="317"/>
    </row>
    <row r="300" spans="1:68" ht="18.75" customHeight="1">
      <c r="A300" s="91"/>
      <c r="B300" s="318" t="s">
        <v>344</v>
      </c>
      <c r="C300" s="333"/>
      <c r="D300" s="333"/>
      <c r="E300" s="333"/>
      <c r="F300" s="318"/>
      <c r="G300" s="318"/>
      <c r="H300" s="318" t="s">
        <v>345</v>
      </c>
      <c r="I300" s="318"/>
      <c r="J300" s="318"/>
      <c r="K300" s="318"/>
      <c r="L300" s="318"/>
      <c r="M300" s="318"/>
      <c r="N300" s="318"/>
      <c r="O300" s="318"/>
      <c r="P300" s="318"/>
      <c r="Q300" s="318"/>
      <c r="R300" s="318"/>
      <c r="S300" s="318"/>
      <c r="T300" s="318"/>
      <c r="U300" s="318"/>
      <c r="V300" s="318"/>
      <c r="W300" s="318"/>
      <c r="X300" s="318"/>
      <c r="Y300" s="318"/>
      <c r="Z300" s="318"/>
      <c r="AA300" s="318"/>
      <c r="AB300" s="318"/>
      <c r="AC300" s="318"/>
      <c r="AD300" s="318"/>
      <c r="AE300" s="318"/>
      <c r="AF300" s="318"/>
      <c r="AG300" s="318"/>
      <c r="AH300" s="318"/>
      <c r="AI300" s="318"/>
      <c r="AJ300" s="318"/>
      <c r="AK300" s="318"/>
      <c r="AL300" s="318"/>
      <c r="AM300" s="318"/>
      <c r="AN300" s="318"/>
      <c r="AO300" s="318"/>
      <c r="AP300" s="318"/>
      <c r="AQ300" s="318"/>
      <c r="AR300" s="318"/>
      <c r="AS300" s="318"/>
      <c r="AT300" s="318"/>
      <c r="AU300" s="317"/>
      <c r="AV300" s="317"/>
      <c r="AW300" s="317"/>
      <c r="AX300" s="317"/>
      <c r="AY300" s="317"/>
      <c r="AZ300" s="317"/>
      <c r="BA300" s="317"/>
      <c r="BB300" s="317"/>
      <c r="BC300" s="317"/>
      <c r="BD300" s="317"/>
      <c r="BE300" s="317"/>
      <c r="BF300" s="317"/>
      <c r="BG300" s="317"/>
      <c r="BH300" s="317"/>
      <c r="BI300" s="317"/>
      <c r="BJ300" s="317"/>
      <c r="BK300" s="317"/>
      <c r="BL300" s="317"/>
      <c r="BM300" s="317"/>
      <c r="BN300" s="317"/>
      <c r="BO300" s="317"/>
      <c r="BP300" s="317"/>
    </row>
    <row r="301" spans="1:68" ht="18.75" customHeight="1">
      <c r="A301" s="91"/>
      <c r="B301" s="469" t="s">
        <v>346</v>
      </c>
      <c r="C301" s="469"/>
      <c r="D301" s="469"/>
      <c r="E301" s="469"/>
      <c r="F301" s="469"/>
      <c r="G301" s="469"/>
      <c r="H301" s="318"/>
      <c r="I301" s="318"/>
      <c r="J301" s="318"/>
      <c r="K301" s="318"/>
      <c r="L301" s="318"/>
      <c r="M301" s="318"/>
      <c r="N301" s="318"/>
      <c r="O301" s="318"/>
      <c r="P301" s="318"/>
      <c r="Q301" s="318"/>
      <c r="R301" s="318"/>
      <c r="S301" s="318"/>
      <c r="T301" s="318"/>
      <c r="U301" s="318"/>
      <c r="V301" s="318"/>
      <c r="W301" s="318"/>
      <c r="X301" s="318"/>
      <c r="Y301" s="318"/>
      <c r="Z301" s="318"/>
      <c r="AA301" s="318"/>
      <c r="AB301" s="318"/>
      <c r="AC301" s="318"/>
      <c r="AD301" s="318"/>
      <c r="AE301" s="318"/>
      <c r="AF301" s="318"/>
      <c r="AG301" s="318"/>
      <c r="AH301" s="318"/>
      <c r="AI301" s="318"/>
      <c r="AJ301" s="318"/>
      <c r="AK301" s="318"/>
      <c r="AL301" s="318"/>
      <c r="AM301" s="318"/>
      <c r="AN301" s="318"/>
      <c r="AO301" s="318"/>
      <c r="AP301" s="318"/>
      <c r="AQ301" s="318"/>
      <c r="AR301" s="318"/>
      <c r="AS301" s="318"/>
      <c r="AT301" s="318"/>
      <c r="AU301" s="317"/>
      <c r="AV301" s="317"/>
      <c r="AW301" s="317"/>
      <c r="AX301" s="317"/>
      <c r="AY301" s="317"/>
      <c r="AZ301" s="317"/>
      <c r="BA301" s="317"/>
      <c r="BB301" s="317"/>
      <c r="BC301" s="317"/>
      <c r="BD301" s="317"/>
      <c r="BE301" s="317"/>
      <c r="BF301" s="317"/>
      <c r="BG301" s="317"/>
      <c r="BH301" s="317"/>
      <c r="BI301" s="317"/>
      <c r="BJ301" s="317"/>
      <c r="BK301" s="317"/>
      <c r="BL301" s="317"/>
      <c r="BM301" s="317"/>
      <c r="BN301" s="317"/>
      <c r="BO301" s="317"/>
      <c r="BP301" s="317"/>
    </row>
    <row r="302" spans="1:68" ht="18.75" customHeight="1">
      <c r="A302" s="91"/>
      <c r="B302" s="469"/>
      <c r="C302" s="469"/>
      <c r="D302" s="469"/>
      <c r="E302" s="469"/>
      <c r="F302" s="469"/>
      <c r="G302" s="469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18"/>
      <c r="Z302" s="318"/>
      <c r="AA302" s="318"/>
      <c r="AB302" s="318"/>
      <c r="AC302" s="318"/>
      <c r="AD302" s="318"/>
      <c r="AE302" s="318"/>
      <c r="AF302" s="318"/>
      <c r="AG302" s="318"/>
      <c r="AH302" s="318"/>
      <c r="AI302" s="318"/>
      <c r="AJ302" s="318"/>
      <c r="AK302" s="318"/>
      <c r="AL302" s="318"/>
      <c r="AM302" s="318"/>
      <c r="AN302" s="318"/>
      <c r="AO302" s="318"/>
      <c r="AP302" s="318"/>
      <c r="AQ302" s="318"/>
      <c r="AR302" s="318"/>
      <c r="AS302" s="318"/>
      <c r="AT302" s="318"/>
      <c r="AU302" s="317"/>
      <c r="AV302" s="317"/>
      <c r="AW302" s="317"/>
      <c r="AX302" s="317"/>
      <c r="AY302" s="317"/>
      <c r="AZ302" s="317"/>
      <c r="BA302" s="317"/>
      <c r="BB302" s="317"/>
      <c r="BC302" s="317"/>
      <c r="BD302" s="317"/>
      <c r="BE302" s="317"/>
      <c r="BF302" s="317"/>
      <c r="BG302" s="317"/>
      <c r="BH302" s="317"/>
      <c r="BI302" s="317"/>
      <c r="BJ302" s="317"/>
      <c r="BK302" s="317"/>
      <c r="BL302" s="317"/>
      <c r="BM302" s="317"/>
      <c r="BN302" s="317"/>
      <c r="BO302" s="317"/>
      <c r="BP302" s="317"/>
    </row>
    <row r="303" spans="1:68" ht="18.75" customHeight="1">
      <c r="A303" s="91"/>
      <c r="B303" s="318" t="s">
        <v>347</v>
      </c>
      <c r="C303" s="333"/>
      <c r="D303" s="333"/>
      <c r="E303" s="333"/>
      <c r="F303" s="318"/>
      <c r="G303" s="318"/>
      <c r="H303" s="318"/>
      <c r="I303" s="318"/>
      <c r="J303" s="318">
        <v>1</v>
      </c>
      <c r="K303" s="318" t="s">
        <v>348</v>
      </c>
      <c r="L303" s="479" t="e">
        <f>W298</f>
        <v>#DIV/0!</v>
      </c>
      <c r="M303" s="479"/>
      <c r="N303" s="479"/>
      <c r="O303" s="479"/>
      <c r="P303" s="479"/>
      <c r="Q303" s="318" t="s">
        <v>349</v>
      </c>
      <c r="R303" s="479" t="e">
        <f>J303*L303</f>
        <v>#DIV/0!</v>
      </c>
      <c r="S303" s="479"/>
      <c r="T303" s="479"/>
      <c r="U303" s="479"/>
      <c r="V303" s="479"/>
      <c r="W303" s="79"/>
      <c r="X303" s="92"/>
      <c r="Y303" s="92"/>
      <c r="Z303" s="138"/>
      <c r="AA303" s="334"/>
      <c r="AB303" s="320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8"/>
      <c r="AU303" s="317"/>
      <c r="AV303" s="317"/>
      <c r="AW303" s="317"/>
      <c r="AX303" s="317"/>
      <c r="AY303" s="317"/>
      <c r="AZ303" s="317"/>
      <c r="BA303" s="317"/>
      <c r="BB303" s="317"/>
      <c r="BC303" s="317"/>
      <c r="BD303" s="317"/>
      <c r="BE303" s="317"/>
      <c r="BF303" s="317"/>
      <c r="BG303" s="317"/>
      <c r="BH303" s="317"/>
      <c r="BI303" s="317"/>
      <c r="BJ303" s="317"/>
      <c r="BK303" s="317"/>
      <c r="BL303" s="317"/>
      <c r="BM303" s="317"/>
      <c r="BN303" s="317"/>
      <c r="BO303" s="317"/>
      <c r="BP303" s="317"/>
    </row>
    <row r="304" spans="1:68" ht="18.75" customHeight="1">
      <c r="A304" s="91"/>
      <c r="B304" s="318" t="s">
        <v>350</v>
      </c>
      <c r="C304" s="333"/>
      <c r="D304" s="333"/>
      <c r="E304" s="333"/>
      <c r="F304" s="318"/>
      <c r="G304" s="318" t="s">
        <v>351</v>
      </c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318"/>
      <c r="Y304" s="318"/>
      <c r="Z304" s="318"/>
      <c r="AA304" s="318"/>
      <c r="AB304" s="318"/>
      <c r="AC304" s="318"/>
      <c r="AD304" s="318"/>
      <c r="AE304" s="318"/>
      <c r="AF304" s="318"/>
      <c r="AG304" s="318"/>
      <c r="AH304" s="318"/>
      <c r="AI304" s="318"/>
      <c r="AJ304" s="318"/>
      <c r="AK304" s="318"/>
      <c r="AL304" s="318"/>
      <c r="AM304" s="318"/>
      <c r="AN304" s="318"/>
      <c r="AO304" s="318"/>
      <c r="AP304" s="318"/>
      <c r="AQ304" s="318"/>
      <c r="AR304" s="318"/>
      <c r="AS304" s="318"/>
      <c r="AT304" s="318"/>
      <c r="AU304" s="317"/>
      <c r="AV304" s="317"/>
      <c r="AW304" s="317"/>
      <c r="AX304" s="317"/>
      <c r="AY304" s="317"/>
      <c r="AZ304" s="317"/>
      <c r="BA304" s="317"/>
      <c r="BB304" s="317"/>
      <c r="BC304" s="317"/>
      <c r="BD304" s="317"/>
      <c r="BE304" s="317"/>
      <c r="BF304" s="317"/>
      <c r="BG304" s="317"/>
      <c r="BH304" s="317"/>
      <c r="BI304" s="317"/>
      <c r="BJ304" s="317"/>
      <c r="BK304" s="317"/>
      <c r="BL304" s="317"/>
      <c r="BM304" s="317"/>
      <c r="BN304" s="317"/>
      <c r="BO304" s="317"/>
      <c r="BP304" s="317"/>
    </row>
    <row r="305" spans="1:68" ht="18.75" customHeight="1">
      <c r="A305" s="91"/>
      <c r="B305" s="320"/>
      <c r="C305" s="318"/>
      <c r="D305" s="320"/>
      <c r="E305" s="320"/>
      <c r="F305" s="320"/>
      <c r="G305" s="320"/>
      <c r="H305" s="320"/>
      <c r="I305" s="320"/>
      <c r="J305" s="318"/>
      <c r="K305" s="317"/>
      <c r="L305" s="318"/>
      <c r="M305" s="318"/>
      <c r="N305" s="318"/>
      <c r="O305" s="318"/>
      <c r="P305" s="318"/>
      <c r="Q305" s="320"/>
      <c r="R305" s="320"/>
      <c r="S305" s="320"/>
      <c r="T305" s="320"/>
      <c r="U305" s="320"/>
      <c r="V305" s="318"/>
      <c r="W305" s="318"/>
      <c r="X305" s="318"/>
      <c r="Y305" s="318"/>
      <c r="Z305" s="318"/>
      <c r="AA305" s="178"/>
      <c r="AB305" s="81"/>
      <c r="AC305" s="81"/>
      <c r="AD305" s="81"/>
      <c r="AE305" s="81"/>
      <c r="AF305" s="318"/>
      <c r="AG305" s="318"/>
      <c r="AH305" s="318"/>
      <c r="AI305" s="318"/>
      <c r="AJ305" s="318"/>
      <c r="AK305" s="318"/>
      <c r="AL305" s="318"/>
      <c r="AM305" s="318"/>
      <c r="AN305" s="318"/>
      <c r="AO305" s="318"/>
      <c r="AP305" s="318"/>
      <c r="AQ305" s="318"/>
      <c r="AR305" s="318"/>
      <c r="AS305" s="318"/>
      <c r="AT305" s="318"/>
      <c r="AU305" s="317"/>
      <c r="AV305" s="317"/>
      <c r="AW305" s="317"/>
      <c r="AX305" s="317"/>
      <c r="AY305" s="317"/>
      <c r="AZ305" s="317"/>
      <c r="BA305" s="317"/>
      <c r="BB305" s="317"/>
      <c r="BC305" s="317"/>
      <c r="BD305" s="317"/>
      <c r="BE305" s="317"/>
      <c r="BF305" s="317"/>
      <c r="BG305" s="317"/>
      <c r="BH305" s="317"/>
      <c r="BI305" s="317"/>
      <c r="BJ305" s="317"/>
      <c r="BK305" s="317"/>
      <c r="BL305" s="317"/>
      <c r="BM305" s="317"/>
      <c r="BN305" s="317"/>
      <c r="BO305" s="317"/>
      <c r="BP305" s="317"/>
    </row>
    <row r="306" spans="1:68" ht="18.75" customHeight="1">
      <c r="A306" s="91"/>
      <c r="B306" s="320"/>
      <c r="C306" s="318" t="s">
        <v>352</v>
      </c>
      <c r="D306" s="320"/>
      <c r="E306" s="320"/>
      <c r="F306" s="320"/>
      <c r="G306" s="320"/>
      <c r="H306" s="320"/>
      <c r="I306" s="320"/>
      <c r="J306" s="318"/>
      <c r="K306" s="317"/>
      <c r="L306" s="318"/>
      <c r="M306" s="318"/>
      <c r="N306" s="318"/>
      <c r="O306" s="318"/>
      <c r="P306" s="318"/>
      <c r="Q306" s="320"/>
      <c r="R306" s="320"/>
      <c r="S306" s="320"/>
      <c r="T306" s="320"/>
      <c r="U306" s="320"/>
      <c r="V306" s="318"/>
      <c r="W306" s="318"/>
      <c r="X306" s="318"/>
      <c r="Y306" s="318"/>
      <c r="Z306" s="318"/>
      <c r="AA306" s="178"/>
      <c r="AB306" s="81"/>
      <c r="AC306" s="81"/>
      <c r="AD306" s="81"/>
      <c r="AE306" s="81"/>
      <c r="AF306" s="318"/>
      <c r="AG306" s="318"/>
      <c r="AH306" s="318"/>
      <c r="AI306" s="318"/>
      <c r="AJ306" s="318"/>
      <c r="AK306" s="318"/>
      <c r="AL306" s="318"/>
      <c r="AM306" s="318"/>
      <c r="AN306" s="318"/>
      <c r="AO306" s="318"/>
      <c r="AP306" s="318"/>
      <c r="AQ306" s="318"/>
      <c r="AR306" s="318"/>
      <c r="AS306" s="318"/>
      <c r="AT306" s="318"/>
      <c r="AU306" s="317"/>
      <c r="AV306" s="317"/>
      <c r="AW306" s="317"/>
      <c r="AX306" s="317"/>
      <c r="AY306" s="317"/>
      <c r="AZ306" s="317"/>
      <c r="BA306" s="317"/>
      <c r="BB306" s="317"/>
      <c r="BC306" s="317"/>
      <c r="BD306" s="317"/>
      <c r="BE306" s="317"/>
      <c r="BF306" s="317"/>
      <c r="BG306" s="317"/>
      <c r="BH306" s="317"/>
      <c r="BI306" s="317"/>
      <c r="BJ306" s="317"/>
      <c r="BK306" s="317"/>
      <c r="BL306" s="317"/>
      <c r="BM306" s="317"/>
      <c r="BN306" s="317"/>
      <c r="BO306" s="317"/>
      <c r="BP306" s="317"/>
    </row>
    <row r="307" spans="1:68" ht="18.75" customHeight="1">
      <c r="A307" s="91"/>
      <c r="B307" s="320"/>
      <c r="C307" s="318" t="s">
        <v>353</v>
      </c>
      <c r="D307" s="320"/>
      <c r="E307" s="320"/>
      <c r="F307" s="320"/>
      <c r="G307" s="320"/>
      <c r="H307" s="320"/>
      <c r="I307" s="320"/>
      <c r="J307" s="318"/>
      <c r="K307" s="317"/>
      <c r="L307" s="318"/>
      <c r="M307" s="318"/>
      <c r="N307" s="318"/>
      <c r="O307" s="318"/>
      <c r="P307" s="318"/>
      <c r="Q307" s="320"/>
      <c r="R307" s="320"/>
      <c r="S307" s="320"/>
      <c r="T307" s="320"/>
      <c r="U307" s="320"/>
      <c r="V307" s="318"/>
      <c r="W307" s="318"/>
      <c r="X307" s="318"/>
      <c r="Y307" s="318"/>
      <c r="Z307" s="318"/>
      <c r="AA307" s="178"/>
      <c r="AB307" s="81"/>
      <c r="AC307" s="81"/>
      <c r="AD307" s="81"/>
      <c r="AE307" s="81"/>
      <c r="AF307" s="318"/>
      <c r="AG307" s="318"/>
      <c r="AH307" s="318"/>
      <c r="AI307" s="318"/>
      <c r="AJ307" s="318"/>
      <c r="AK307" s="318"/>
      <c r="AL307" s="318"/>
      <c r="AM307" s="318"/>
      <c r="AN307" s="318"/>
      <c r="AO307" s="318"/>
      <c r="AP307" s="318"/>
      <c r="AQ307" s="318"/>
      <c r="AR307" s="318"/>
      <c r="AS307" s="318"/>
      <c r="AT307" s="318"/>
      <c r="AU307" s="317"/>
      <c r="AV307" s="317"/>
      <c r="AW307" s="317"/>
      <c r="AX307" s="317"/>
      <c r="AY307" s="317"/>
      <c r="AZ307" s="317"/>
      <c r="BA307" s="317"/>
      <c r="BB307" s="317"/>
      <c r="BC307" s="317"/>
      <c r="BD307" s="317"/>
      <c r="BE307" s="317"/>
      <c r="BF307" s="317"/>
      <c r="BG307" s="317"/>
      <c r="BH307" s="317"/>
      <c r="BI307" s="317"/>
      <c r="BJ307" s="317"/>
      <c r="BK307" s="317"/>
      <c r="BL307" s="317"/>
      <c r="BM307" s="317"/>
      <c r="BN307" s="317"/>
      <c r="BO307" s="317"/>
      <c r="BP307" s="317"/>
    </row>
    <row r="308" spans="1:68" ht="18.75" customHeight="1">
      <c r="A308" s="91"/>
      <c r="B308" s="320"/>
      <c r="C308" s="318"/>
      <c r="D308" s="334" t="s">
        <v>354</v>
      </c>
      <c r="E308" s="320"/>
      <c r="F308" s="320"/>
      <c r="G308" s="320"/>
      <c r="H308" s="320"/>
      <c r="I308" s="320"/>
      <c r="J308" s="318"/>
      <c r="K308" s="317"/>
      <c r="L308" s="318"/>
      <c r="M308" s="318"/>
      <c r="N308" s="318"/>
      <c r="O308" s="318"/>
      <c r="P308" s="318"/>
      <c r="Q308" s="320"/>
      <c r="R308" s="320"/>
      <c r="S308" s="320"/>
      <c r="T308" s="320"/>
      <c r="U308" s="320"/>
      <c r="V308" s="318"/>
      <c r="W308" s="318"/>
      <c r="X308" s="318"/>
      <c r="Y308" s="318"/>
      <c r="Z308" s="318"/>
      <c r="AA308" s="178"/>
      <c r="AB308" s="81"/>
      <c r="AC308" s="81"/>
      <c r="AD308" s="81"/>
      <c r="AE308" s="81"/>
      <c r="AF308" s="318"/>
      <c r="AG308" s="318"/>
      <c r="AH308" s="318"/>
      <c r="AI308" s="318"/>
      <c r="AJ308" s="318"/>
      <c r="AK308" s="318"/>
      <c r="AL308" s="318"/>
      <c r="AM308" s="318"/>
      <c r="AN308" s="318"/>
      <c r="AO308" s="318"/>
      <c r="AP308" s="318"/>
      <c r="AQ308" s="318"/>
      <c r="AR308" s="318"/>
      <c r="AS308" s="318"/>
      <c r="AT308" s="318"/>
      <c r="AU308" s="317"/>
      <c r="AV308" s="317"/>
      <c r="AW308" s="317"/>
      <c r="AX308" s="317"/>
      <c r="AY308" s="317"/>
      <c r="AZ308" s="317"/>
      <c r="BA308" s="317"/>
      <c r="BB308" s="317"/>
      <c r="BC308" s="317"/>
      <c r="BD308" s="317"/>
      <c r="BE308" s="317"/>
      <c r="BF308" s="317"/>
      <c r="BG308" s="317"/>
      <c r="BH308" s="317"/>
      <c r="BI308" s="317"/>
      <c r="BJ308" s="317"/>
      <c r="BK308" s="317"/>
      <c r="BL308" s="317"/>
      <c r="BM308" s="317"/>
      <c r="BN308" s="317"/>
      <c r="BO308" s="317"/>
      <c r="BP308" s="317"/>
    </row>
    <row r="309" spans="1:68" ht="18.75" customHeight="1">
      <c r="A309" s="91"/>
      <c r="B309" s="320"/>
      <c r="C309" s="318"/>
      <c r="D309" s="320"/>
      <c r="E309" s="560" t="s">
        <v>355</v>
      </c>
      <c r="F309" s="560"/>
      <c r="G309" s="560"/>
      <c r="H309" s="560"/>
      <c r="I309" s="560"/>
      <c r="J309" s="560"/>
      <c r="K309" s="561">
        <f>Force_3_1!B32/100</f>
        <v>0</v>
      </c>
      <c r="L309" s="561"/>
      <c r="M309" s="561"/>
      <c r="N309" s="561"/>
      <c r="O309" s="561"/>
      <c r="P309" s="561"/>
      <c r="Q309" s="561"/>
      <c r="R309" s="480" t="s">
        <v>129</v>
      </c>
      <c r="S309" s="562" t="e">
        <f>IF(K310="실하중 힘 교정기",K309,K309/K310)</f>
        <v>#DIV/0!</v>
      </c>
      <c r="T309" s="562"/>
      <c r="U309" s="562"/>
      <c r="V309" s="562"/>
      <c r="W309" s="562"/>
      <c r="X309" s="320"/>
      <c r="Y309" s="318"/>
      <c r="Z309" s="81"/>
      <c r="AA309" s="81"/>
      <c r="AB309" s="81"/>
      <c r="AC309" s="318"/>
      <c r="AD309" s="318"/>
      <c r="AE309" s="318"/>
      <c r="AF309" s="318"/>
      <c r="AG309" s="318"/>
      <c r="AH309" s="318"/>
      <c r="AI309" s="318"/>
      <c r="AJ309" s="318"/>
      <c r="AK309" s="318"/>
      <c r="AL309" s="318"/>
      <c r="AM309" s="318"/>
      <c r="AN309" s="318"/>
      <c r="AO309" s="318"/>
      <c r="AP309" s="318"/>
      <c r="AQ309" s="318"/>
      <c r="AR309" s="317"/>
      <c r="AS309" s="317"/>
      <c r="AT309" s="317"/>
      <c r="AU309" s="317"/>
      <c r="AV309" s="317"/>
      <c r="AW309" s="317"/>
      <c r="AX309" s="317"/>
      <c r="AY309" s="317"/>
      <c r="AZ309" s="317"/>
      <c r="BA309" s="317"/>
      <c r="BB309" s="317"/>
      <c r="BC309" s="317"/>
      <c r="BD309" s="317"/>
      <c r="BE309" s="317"/>
      <c r="BF309" s="317"/>
      <c r="BG309" s="317"/>
      <c r="BH309" s="317"/>
      <c r="BI309" s="317"/>
      <c r="BJ309" s="317"/>
      <c r="BK309" s="317"/>
      <c r="BL309" s="317"/>
      <c r="BM309" s="317"/>
      <c r="BN309" s="317"/>
      <c r="BO309" s="317"/>
      <c r="BP309" s="317"/>
    </row>
    <row r="310" spans="1:68" ht="18.75" customHeight="1">
      <c r="A310" s="91"/>
      <c r="B310" s="320"/>
      <c r="C310" s="318"/>
      <c r="D310" s="320"/>
      <c r="E310" s="560"/>
      <c r="F310" s="560"/>
      <c r="G310" s="560"/>
      <c r="H310" s="560"/>
      <c r="I310" s="560"/>
      <c r="J310" s="560"/>
      <c r="K310" s="548">
        <f>Force_3_1!A32</f>
        <v>0</v>
      </c>
      <c r="L310" s="548"/>
      <c r="M310" s="548"/>
      <c r="N310" s="548"/>
      <c r="O310" s="548"/>
      <c r="P310" s="548"/>
      <c r="Q310" s="548"/>
      <c r="R310" s="480"/>
      <c r="S310" s="562"/>
      <c r="T310" s="562"/>
      <c r="U310" s="562"/>
      <c r="V310" s="562"/>
      <c r="W310" s="562"/>
      <c r="X310" s="320"/>
      <c r="Y310" s="318"/>
      <c r="Z310" s="81"/>
      <c r="AA310" s="81"/>
      <c r="AB310" s="81"/>
      <c r="AC310" s="318"/>
      <c r="AD310" s="318"/>
      <c r="AE310" s="318"/>
      <c r="AF310" s="318"/>
      <c r="AG310" s="318"/>
      <c r="AH310" s="318"/>
      <c r="AI310" s="318"/>
      <c r="AJ310" s="318"/>
      <c r="AK310" s="318"/>
      <c r="AL310" s="318"/>
      <c r="AM310" s="318"/>
      <c r="AN310" s="318"/>
      <c r="AO310" s="318"/>
      <c r="AP310" s="318"/>
      <c r="AQ310" s="318"/>
      <c r="AR310" s="317"/>
      <c r="AS310" s="317"/>
      <c r="AT310" s="317"/>
      <c r="AU310" s="317"/>
      <c r="AV310" s="317"/>
      <c r="AW310" s="317"/>
      <c r="AX310" s="317"/>
      <c r="AY310" s="317"/>
      <c r="AZ310" s="317"/>
      <c r="BA310" s="317"/>
      <c r="BB310" s="317"/>
      <c r="BC310" s="317"/>
      <c r="BD310" s="317"/>
      <c r="BE310" s="317"/>
      <c r="BF310" s="317"/>
      <c r="BG310" s="317"/>
      <c r="BH310" s="317"/>
      <c r="BI310" s="317"/>
      <c r="BJ310" s="317"/>
      <c r="BK310" s="317"/>
      <c r="BL310" s="317"/>
      <c r="BM310" s="317"/>
      <c r="BN310" s="317"/>
      <c r="BO310" s="317"/>
      <c r="BP310" s="317"/>
    </row>
    <row r="311" spans="1:68" ht="18.75" customHeight="1">
      <c r="A311" s="91"/>
      <c r="B311" s="320"/>
      <c r="C311" s="318"/>
      <c r="D311" s="320"/>
      <c r="E311" s="320"/>
      <c r="F311" s="318" t="s">
        <v>392</v>
      </c>
      <c r="G311" s="320"/>
      <c r="H311" s="320"/>
      <c r="I311" s="320"/>
      <c r="J311" s="318"/>
      <c r="K311" s="317"/>
      <c r="L311" s="318"/>
      <c r="M311" s="318"/>
      <c r="N311" s="318"/>
      <c r="O311" s="318"/>
      <c r="P311" s="318"/>
      <c r="Q311" s="320"/>
      <c r="R311" s="320"/>
      <c r="S311" s="320"/>
      <c r="T311" s="320"/>
      <c r="U311" s="320"/>
      <c r="V311" s="318"/>
      <c r="W311" s="318"/>
      <c r="X311" s="318"/>
      <c r="Y311" s="318"/>
      <c r="Z311" s="318"/>
      <c r="AA311" s="178"/>
      <c r="AB311" s="81"/>
      <c r="AC311" s="81"/>
      <c r="AD311" s="81"/>
      <c r="AE311" s="81"/>
      <c r="AF311" s="318"/>
      <c r="AG311" s="318"/>
      <c r="AH311" s="318"/>
      <c r="AI311" s="318"/>
      <c r="AJ311" s="318"/>
      <c r="AK311" s="318"/>
      <c r="AL311" s="318"/>
      <c r="AM311" s="318"/>
      <c r="AN311" s="318"/>
      <c r="AO311" s="318"/>
      <c r="AP311" s="318"/>
      <c r="AQ311" s="318"/>
      <c r="AR311" s="318"/>
      <c r="AS311" s="318"/>
      <c r="AT311" s="318"/>
      <c r="AU311" s="317"/>
      <c r="AV311" s="317"/>
      <c r="AW311" s="317"/>
      <c r="AX311" s="317"/>
      <c r="AY311" s="317"/>
      <c r="AZ311" s="317"/>
      <c r="BA311" s="317"/>
      <c r="BB311" s="317"/>
      <c r="BC311" s="317"/>
      <c r="BD311" s="317"/>
      <c r="BE311" s="317"/>
      <c r="BF311" s="317"/>
      <c r="BG311" s="317"/>
      <c r="BH311" s="317"/>
      <c r="BI311" s="317"/>
      <c r="BJ311" s="317"/>
      <c r="BK311" s="317"/>
      <c r="BL311" s="317"/>
      <c r="BM311" s="317"/>
      <c r="BN311" s="317"/>
      <c r="BO311" s="317"/>
      <c r="BP311" s="317"/>
    </row>
    <row r="312" spans="1:68" ht="18.75" customHeight="1">
      <c r="A312" s="91"/>
      <c r="B312" s="320"/>
      <c r="C312" s="318"/>
      <c r="D312" s="320"/>
      <c r="E312" s="320"/>
      <c r="F312" s="318"/>
      <c r="G312" s="320"/>
      <c r="H312" s="320"/>
      <c r="I312" s="320"/>
      <c r="J312" s="318"/>
      <c r="K312" s="317"/>
      <c r="L312" s="318"/>
      <c r="M312" s="318"/>
      <c r="N312" s="318"/>
      <c r="O312" s="318"/>
      <c r="P312" s="318"/>
      <c r="Q312" s="320"/>
      <c r="R312" s="320"/>
      <c r="S312" s="320"/>
      <c r="T312" s="320"/>
      <c r="U312" s="320"/>
      <c r="V312" s="318"/>
      <c r="W312" s="318"/>
      <c r="X312" s="318"/>
      <c r="Y312" s="318"/>
      <c r="Z312" s="318"/>
      <c r="AA312" s="178"/>
      <c r="AB312" s="81"/>
      <c r="AC312" s="81"/>
      <c r="AD312" s="81"/>
      <c r="AE312" s="81"/>
      <c r="AF312" s="318"/>
      <c r="AG312" s="318"/>
      <c r="AH312" s="318"/>
      <c r="AI312" s="318"/>
      <c r="AJ312" s="318"/>
      <c r="AK312" s="318"/>
      <c r="AL312" s="318"/>
      <c r="AM312" s="318"/>
      <c r="AN312" s="318"/>
      <c r="AO312" s="318"/>
      <c r="AP312" s="318"/>
      <c r="AQ312" s="318"/>
      <c r="AR312" s="318"/>
      <c r="AS312" s="318"/>
      <c r="AT312" s="318"/>
      <c r="AU312" s="317"/>
      <c r="AV312" s="317"/>
      <c r="AW312" s="317"/>
      <c r="AX312" s="317"/>
      <c r="AY312" s="317"/>
      <c r="AZ312" s="317"/>
      <c r="BA312" s="317"/>
      <c r="BB312" s="317"/>
      <c r="BC312" s="317"/>
      <c r="BD312" s="317"/>
      <c r="BE312" s="317"/>
      <c r="BF312" s="317"/>
      <c r="BG312" s="317"/>
      <c r="BH312" s="317"/>
      <c r="BI312" s="317"/>
      <c r="BJ312" s="317"/>
      <c r="BK312" s="317"/>
      <c r="BL312" s="317"/>
      <c r="BM312" s="317"/>
      <c r="BN312" s="317"/>
      <c r="BO312" s="317"/>
      <c r="BP312" s="317"/>
    </row>
    <row r="313" spans="1:68" ht="18.75" customHeight="1">
      <c r="A313" s="91"/>
      <c r="B313" s="320"/>
      <c r="C313" s="318" t="s">
        <v>356</v>
      </c>
      <c r="D313" s="320"/>
      <c r="E313" s="320"/>
      <c r="F313" s="318"/>
      <c r="G313" s="320"/>
      <c r="H313" s="320"/>
      <c r="I313" s="320"/>
      <c r="J313" s="318"/>
      <c r="K313" s="317"/>
      <c r="L313" s="318"/>
      <c r="M313" s="318"/>
      <c r="N313" s="318"/>
      <c r="O313" s="318"/>
      <c r="P313" s="318"/>
      <c r="Q313" s="320"/>
      <c r="R313" s="320"/>
      <c r="S313" s="320"/>
      <c r="T313" s="320"/>
      <c r="U313" s="320"/>
      <c r="V313" s="318"/>
      <c r="W313" s="318"/>
      <c r="X313" s="318"/>
      <c r="Y313" s="318"/>
      <c r="Z313" s="318"/>
      <c r="AA313" s="178"/>
      <c r="AB313" s="81"/>
      <c r="AC313" s="81"/>
      <c r="AD313" s="81"/>
      <c r="AE313" s="81"/>
      <c r="AF313" s="318"/>
      <c r="AG313" s="318"/>
      <c r="AH313" s="318"/>
      <c r="AI313" s="318"/>
      <c r="AJ313" s="318"/>
      <c r="AK313" s="318"/>
      <c r="AL313" s="318"/>
      <c r="AM313" s="318"/>
      <c r="AN313" s="318"/>
      <c r="AO313" s="318"/>
      <c r="AP313" s="318"/>
      <c r="AQ313" s="318"/>
      <c r="AR313" s="318"/>
      <c r="AS313" s="318"/>
      <c r="AT313" s="318"/>
      <c r="AU313" s="317"/>
      <c r="AV313" s="317"/>
      <c r="AW313" s="317"/>
      <c r="AX313" s="317"/>
      <c r="AY313" s="317"/>
      <c r="AZ313" s="317"/>
      <c r="BA313" s="317"/>
      <c r="BB313" s="317"/>
      <c r="BC313" s="317"/>
      <c r="BD313" s="317"/>
      <c r="BE313" s="317"/>
      <c r="BF313" s="317"/>
      <c r="BG313" s="317"/>
      <c r="BH313" s="317"/>
      <c r="BI313" s="317"/>
      <c r="BJ313" s="317"/>
      <c r="BK313" s="317"/>
      <c r="BL313" s="317"/>
      <c r="BM313" s="317"/>
      <c r="BN313" s="317"/>
      <c r="BO313" s="317"/>
      <c r="BP313" s="317"/>
    </row>
    <row r="314" spans="1:68" ht="18.75" customHeight="1">
      <c r="A314" s="91"/>
      <c r="B314" s="320"/>
      <c r="C314" s="318"/>
      <c r="D314" s="334" t="s">
        <v>357</v>
      </c>
      <c r="E314" s="320"/>
      <c r="F314" s="318"/>
      <c r="G314" s="320"/>
      <c r="H314" s="320"/>
      <c r="I314" s="320"/>
      <c r="J314" s="318"/>
      <c r="K314" s="317"/>
      <c r="L314" s="318"/>
      <c r="M314" s="318"/>
      <c r="N314" s="318"/>
      <c r="O314" s="318"/>
      <c r="P314" s="318"/>
      <c r="Q314" s="320"/>
      <c r="R314" s="320"/>
      <c r="S314" s="320"/>
      <c r="T314" s="320"/>
      <c r="U314" s="320"/>
      <c r="V314" s="318"/>
      <c r="W314" s="318"/>
      <c r="X314" s="318"/>
      <c r="Y314" s="318"/>
      <c r="Z314" s="318"/>
      <c r="AA314" s="178"/>
      <c r="AB314" s="81"/>
      <c r="AC314" s="81"/>
      <c r="AD314" s="81"/>
      <c r="AE314" s="81"/>
      <c r="AF314" s="318"/>
      <c r="AG314" s="318"/>
      <c r="AH314" s="318"/>
      <c r="AI314" s="318"/>
      <c r="AJ314" s="318"/>
      <c r="AK314" s="318"/>
      <c r="AL314" s="318"/>
      <c r="AM314" s="318"/>
      <c r="AN314" s="318"/>
      <c r="AO314" s="318"/>
      <c r="AP314" s="318"/>
      <c r="AQ314" s="318"/>
      <c r="AR314" s="318"/>
      <c r="AS314" s="318"/>
      <c r="AT314" s="318"/>
      <c r="AU314" s="317"/>
      <c r="AV314" s="317"/>
      <c r="AW314" s="317"/>
      <c r="AX314" s="317"/>
      <c r="AY314" s="317"/>
      <c r="AZ314" s="317"/>
      <c r="BA314" s="317"/>
      <c r="BB314" s="317"/>
      <c r="BC314" s="317"/>
      <c r="BD314" s="317"/>
      <c r="BE314" s="317"/>
      <c r="BF314" s="317"/>
      <c r="BG314" s="317"/>
      <c r="BH314" s="317"/>
      <c r="BI314" s="317"/>
      <c r="BJ314" s="317"/>
      <c r="BK314" s="317"/>
      <c r="BL314" s="317"/>
      <c r="BM314" s="317"/>
      <c r="BN314" s="317"/>
      <c r="BO314" s="317"/>
      <c r="BP314" s="317"/>
    </row>
    <row r="315" spans="1:68" ht="18.75" customHeight="1">
      <c r="A315" s="91"/>
      <c r="B315" s="320"/>
      <c r="C315" s="318"/>
      <c r="D315" s="334"/>
      <c r="E315" s="320"/>
      <c r="F315" s="560" t="s">
        <v>355</v>
      </c>
      <c r="G315" s="560"/>
      <c r="H315" s="560"/>
      <c r="I315" s="560"/>
      <c r="J315" s="560"/>
      <c r="K315" s="560"/>
      <c r="L315" s="563">
        <v>1.9999999999999999E-6</v>
      </c>
      <c r="M315" s="563"/>
      <c r="N315" s="563"/>
      <c r="O315" s="563"/>
      <c r="P315" s="563"/>
      <c r="Q315" s="563"/>
      <c r="R315" s="563"/>
      <c r="S315" s="480" t="s">
        <v>129</v>
      </c>
      <c r="T315" s="564">
        <f>L315/L316</f>
        <v>2.0410283435565039E-7</v>
      </c>
      <c r="U315" s="564"/>
      <c r="V315" s="564"/>
      <c r="W315" s="564"/>
      <c r="X315" s="564"/>
      <c r="Y315" s="564"/>
      <c r="Z315" s="564"/>
      <c r="AA315" s="564"/>
      <c r="AB315" s="318"/>
      <c r="AC315" s="318"/>
      <c r="AD315" s="318"/>
      <c r="AE315" s="317"/>
      <c r="AF315" s="317"/>
      <c r="AG315" s="317"/>
      <c r="AH315" s="317"/>
      <c r="AI315" s="317"/>
      <c r="AJ315" s="317"/>
      <c r="AK315" s="318"/>
      <c r="AL315" s="318"/>
      <c r="AM315" s="318"/>
      <c r="AN315" s="318"/>
      <c r="AO315" s="318"/>
      <c r="AP315" s="318"/>
      <c r="AQ315" s="318"/>
      <c r="AR315" s="318"/>
      <c r="AS315" s="317"/>
      <c r="AT315" s="317"/>
      <c r="AU315" s="317"/>
      <c r="AV315" s="317"/>
      <c r="AW315" s="317"/>
      <c r="AX315" s="317"/>
      <c r="AY315" s="317"/>
      <c r="AZ315" s="317"/>
      <c r="BA315" s="317"/>
      <c r="BB315" s="317"/>
      <c r="BC315" s="317"/>
      <c r="BD315" s="317"/>
      <c r="BE315" s="317"/>
      <c r="BF315" s="317"/>
      <c r="BG315" s="317"/>
      <c r="BH315" s="317"/>
      <c r="BI315" s="317"/>
      <c r="BJ315" s="317"/>
      <c r="BK315" s="317"/>
      <c r="BL315" s="317"/>
      <c r="BM315" s="317"/>
      <c r="BN315" s="317"/>
      <c r="BO315" s="317"/>
      <c r="BP315" s="317"/>
    </row>
    <row r="316" spans="1:68" ht="18.75" customHeight="1">
      <c r="A316" s="91"/>
      <c r="B316" s="320"/>
      <c r="C316" s="318"/>
      <c r="D316" s="334"/>
      <c r="E316" s="320"/>
      <c r="F316" s="560"/>
      <c r="G316" s="560"/>
      <c r="H316" s="560"/>
      <c r="I316" s="560"/>
      <c r="J316" s="560"/>
      <c r="K316" s="560"/>
      <c r="L316" s="565">
        <v>9.7989820000000005</v>
      </c>
      <c r="M316" s="565"/>
      <c r="N316" s="565"/>
      <c r="O316" s="565"/>
      <c r="P316" s="565"/>
      <c r="Q316" s="565"/>
      <c r="R316" s="565"/>
      <c r="S316" s="480"/>
      <c r="T316" s="564"/>
      <c r="U316" s="564"/>
      <c r="V316" s="564"/>
      <c r="W316" s="564"/>
      <c r="X316" s="564"/>
      <c r="Y316" s="564"/>
      <c r="Z316" s="564"/>
      <c r="AA316" s="564"/>
      <c r="AB316" s="318"/>
      <c r="AC316" s="318"/>
      <c r="AD316" s="318"/>
      <c r="AE316" s="317"/>
      <c r="AF316" s="317"/>
      <c r="AG316" s="317"/>
      <c r="AH316" s="317"/>
      <c r="AI316" s="317"/>
      <c r="AJ316" s="317"/>
      <c r="AK316" s="318"/>
      <c r="AL316" s="318"/>
      <c r="AM316" s="318"/>
      <c r="AN316" s="318"/>
      <c r="AO316" s="318"/>
      <c r="AP316" s="318"/>
      <c r="AQ316" s="318"/>
      <c r="AR316" s="318"/>
      <c r="AS316" s="317"/>
      <c r="AT316" s="317"/>
      <c r="AU316" s="317"/>
      <c r="AV316" s="317"/>
      <c r="AW316" s="317"/>
      <c r="AX316" s="317"/>
      <c r="AY316" s="317"/>
      <c r="AZ316" s="317"/>
      <c r="BA316" s="317"/>
      <c r="BB316" s="317"/>
      <c r="BC316" s="317"/>
      <c r="BD316" s="317"/>
      <c r="BE316" s="317"/>
      <c r="BF316" s="317"/>
      <c r="BG316" s="317"/>
      <c r="BH316" s="317"/>
      <c r="BI316" s="317"/>
      <c r="BJ316" s="317"/>
      <c r="BK316" s="317"/>
      <c r="BL316" s="317"/>
      <c r="BM316" s="317"/>
      <c r="BN316" s="317"/>
      <c r="BO316" s="317"/>
      <c r="BP316" s="317"/>
    </row>
    <row r="317" spans="1:68" ht="18.75" customHeight="1">
      <c r="A317" s="91"/>
      <c r="B317" s="320"/>
      <c r="C317" s="318"/>
      <c r="D317" s="334"/>
      <c r="E317" s="320"/>
      <c r="F317" s="318" t="s">
        <v>393</v>
      </c>
      <c r="G317" s="320"/>
      <c r="H317" s="320"/>
      <c r="I317" s="320"/>
      <c r="J317" s="318"/>
      <c r="K317" s="317"/>
      <c r="L317" s="318"/>
      <c r="M317" s="318"/>
      <c r="N317" s="318"/>
      <c r="O317" s="318"/>
      <c r="P317" s="318"/>
      <c r="Q317" s="320"/>
      <c r="R317" s="320"/>
      <c r="S317" s="320"/>
      <c r="T317" s="320"/>
      <c r="U317" s="320"/>
      <c r="V317" s="318"/>
      <c r="W317" s="318"/>
      <c r="X317" s="318"/>
      <c r="Y317" s="318"/>
      <c r="Z317" s="318"/>
      <c r="AA317" s="178"/>
      <c r="AB317" s="81"/>
      <c r="AC317" s="81"/>
      <c r="AD317" s="81"/>
      <c r="AE317" s="81"/>
      <c r="AF317" s="318"/>
      <c r="AG317" s="318"/>
      <c r="AH317" s="318"/>
      <c r="AI317" s="318"/>
      <c r="AJ317" s="318"/>
      <c r="AK317" s="318"/>
      <c r="AL317" s="318"/>
      <c r="AM317" s="318"/>
      <c r="AN317" s="318"/>
      <c r="AO317" s="318"/>
      <c r="AP317" s="318"/>
      <c r="AQ317" s="318"/>
      <c r="AR317" s="318"/>
      <c r="AS317" s="318"/>
      <c r="AT317" s="318"/>
      <c r="AU317" s="317"/>
      <c r="AV317" s="317"/>
      <c r="AW317" s="317"/>
      <c r="AX317" s="317"/>
      <c r="AY317" s="317"/>
      <c r="AZ317" s="317"/>
      <c r="BA317" s="317"/>
      <c r="BB317" s="317"/>
      <c r="BC317" s="317"/>
      <c r="BD317" s="317"/>
      <c r="BE317" s="317"/>
      <c r="BF317" s="317"/>
      <c r="BG317" s="317"/>
      <c r="BH317" s="317"/>
      <c r="BI317" s="317"/>
      <c r="BJ317" s="317"/>
      <c r="BK317" s="317"/>
      <c r="BL317" s="317"/>
      <c r="BM317" s="317"/>
      <c r="BN317" s="317"/>
      <c r="BO317" s="317"/>
      <c r="BP317" s="317"/>
    </row>
    <row r="318" spans="1:68" ht="18.75" customHeight="1">
      <c r="A318" s="91"/>
      <c r="B318" s="320"/>
      <c r="C318" s="318"/>
      <c r="D318" s="334"/>
      <c r="E318" s="320"/>
      <c r="F318" s="318"/>
      <c r="G318" s="320"/>
      <c r="H318" s="320"/>
      <c r="I318" s="320"/>
      <c r="J318" s="318"/>
      <c r="K318" s="317"/>
      <c r="L318" s="318"/>
      <c r="M318" s="318"/>
      <c r="N318" s="318"/>
      <c r="O318" s="318"/>
      <c r="P318" s="318"/>
      <c r="Q318" s="320"/>
      <c r="R318" s="320"/>
      <c r="S318" s="320"/>
      <c r="T318" s="320"/>
      <c r="U318" s="320"/>
      <c r="V318" s="318"/>
      <c r="W318" s="318"/>
      <c r="X318" s="318"/>
      <c r="Y318" s="318"/>
      <c r="Z318" s="318"/>
      <c r="AA318" s="178"/>
      <c r="AB318" s="81"/>
      <c r="AC318" s="81"/>
      <c r="AD318" s="81"/>
      <c r="AE318" s="81"/>
      <c r="AF318" s="318"/>
      <c r="AG318" s="318"/>
      <c r="AH318" s="318"/>
      <c r="AI318" s="318"/>
      <c r="AJ318" s="318"/>
      <c r="AK318" s="318"/>
      <c r="AL318" s="318"/>
      <c r="AM318" s="318"/>
      <c r="AN318" s="318"/>
      <c r="AO318" s="318"/>
      <c r="AP318" s="318"/>
      <c r="AQ318" s="318"/>
      <c r="AR318" s="318"/>
      <c r="AS318" s="318"/>
      <c r="AT318" s="318"/>
      <c r="AU318" s="317"/>
      <c r="AV318" s="317"/>
      <c r="AW318" s="317"/>
      <c r="AX318" s="317"/>
      <c r="AY318" s="317"/>
      <c r="AZ318" s="317"/>
      <c r="BA318" s="317"/>
      <c r="BB318" s="317"/>
      <c r="BC318" s="317"/>
      <c r="BD318" s="317"/>
      <c r="BE318" s="317"/>
      <c r="BF318" s="317"/>
      <c r="BG318" s="317"/>
      <c r="BH318" s="317"/>
      <c r="BI318" s="317"/>
      <c r="BJ318" s="317"/>
      <c r="BK318" s="317"/>
      <c r="BL318" s="317"/>
      <c r="BM318" s="317"/>
      <c r="BN318" s="317"/>
      <c r="BO318" s="317"/>
      <c r="BP318" s="317"/>
    </row>
    <row r="319" spans="1:68" ht="18.75" customHeight="1">
      <c r="A319" s="91"/>
      <c r="B319" s="320"/>
      <c r="C319" s="318" t="s">
        <v>358</v>
      </c>
      <c r="D319" s="334"/>
      <c r="E319" s="320"/>
      <c r="F319" s="318"/>
      <c r="G319" s="320"/>
      <c r="H319" s="320"/>
      <c r="I319" s="320"/>
      <c r="J319" s="318"/>
      <c r="K319" s="317"/>
      <c r="L319" s="318"/>
      <c r="M319" s="318"/>
      <c r="N319" s="318"/>
      <c r="O319" s="318"/>
      <c r="P319" s="318"/>
      <c r="Q319" s="320"/>
      <c r="R319" s="320"/>
      <c r="S319" s="320"/>
      <c r="T319" s="320"/>
      <c r="U319" s="320"/>
      <c r="V319" s="318"/>
      <c r="W319" s="318"/>
      <c r="X319" s="318"/>
      <c r="Y319" s="318"/>
      <c r="Z319" s="318"/>
      <c r="AA319" s="178"/>
      <c r="AB319" s="81"/>
      <c r="AC319" s="81"/>
      <c r="AD319" s="81"/>
      <c r="AE319" s="81"/>
      <c r="AF319" s="318"/>
      <c r="AG319" s="318"/>
      <c r="AH319" s="318"/>
      <c r="AI319" s="318"/>
      <c r="AJ319" s="318"/>
      <c r="AK319" s="318"/>
      <c r="AL319" s="318"/>
      <c r="AM319" s="318"/>
      <c r="AN319" s="318"/>
      <c r="AO319" s="318"/>
      <c r="AP319" s="318"/>
      <c r="AQ319" s="318"/>
      <c r="AR319" s="318"/>
      <c r="AS319" s="318"/>
      <c r="AT319" s="318"/>
      <c r="AU319" s="317"/>
      <c r="AV319" s="317"/>
      <c r="AW319" s="317"/>
      <c r="AX319" s="317"/>
      <c r="AY319" s="317"/>
      <c r="AZ319" s="317"/>
      <c r="BA319" s="317"/>
      <c r="BB319" s="317"/>
      <c r="BC319" s="317"/>
      <c r="BD319" s="317"/>
      <c r="BE319" s="317"/>
      <c r="BF319" s="317"/>
      <c r="BG319" s="317"/>
      <c r="BH319" s="317"/>
      <c r="BI319" s="317"/>
      <c r="BJ319" s="317"/>
      <c r="BK319" s="317"/>
      <c r="BL319" s="317"/>
      <c r="BM319" s="317"/>
      <c r="BN319" s="317"/>
      <c r="BO319" s="317"/>
      <c r="BP319" s="317"/>
    </row>
    <row r="320" spans="1:68" ht="18.75" customHeight="1">
      <c r="A320" s="91"/>
      <c r="B320" s="320"/>
      <c r="C320" s="318"/>
      <c r="D320" s="334" t="s">
        <v>359</v>
      </c>
      <c r="E320" s="317"/>
      <c r="F320" s="318"/>
      <c r="G320" s="320"/>
      <c r="H320" s="320"/>
      <c r="I320" s="320"/>
      <c r="J320" s="318"/>
      <c r="K320" s="317"/>
      <c r="L320" s="318"/>
      <c r="M320" s="318"/>
      <c r="N320" s="318"/>
      <c r="O320" s="318"/>
      <c r="P320" s="318"/>
      <c r="Q320" s="320"/>
      <c r="R320" s="320"/>
      <c r="S320" s="320"/>
      <c r="T320" s="320"/>
      <c r="U320" s="320"/>
      <c r="V320" s="318"/>
      <c r="W320" s="318"/>
      <c r="X320" s="318"/>
      <c r="Y320" s="318"/>
      <c r="Z320" s="318"/>
      <c r="AA320" s="178"/>
      <c r="AB320" s="81"/>
      <c r="AC320" s="81"/>
      <c r="AD320" s="81"/>
      <c r="AE320" s="81"/>
      <c r="AF320" s="318"/>
      <c r="AG320" s="318"/>
      <c r="AH320" s="318"/>
      <c r="AI320" s="318"/>
      <c r="AJ320" s="318"/>
      <c r="AK320" s="318"/>
      <c r="AL320" s="318"/>
      <c r="AM320" s="318"/>
      <c r="AN320" s="318"/>
      <c r="AO320" s="318"/>
      <c r="AP320" s="318"/>
      <c r="AQ320" s="318"/>
      <c r="AR320" s="318"/>
      <c r="AS320" s="318"/>
      <c r="AT320" s="318"/>
      <c r="AU320" s="317"/>
      <c r="AV320" s="317"/>
      <c r="AW320" s="317"/>
      <c r="AX320" s="317"/>
      <c r="AY320" s="317"/>
      <c r="AZ320" s="317"/>
      <c r="BA320" s="317"/>
      <c r="BB320" s="317"/>
      <c r="BC320" s="317"/>
      <c r="BD320" s="317"/>
      <c r="BE320" s="317"/>
      <c r="BF320" s="317"/>
      <c r="BG320" s="317"/>
      <c r="BH320" s="317"/>
      <c r="BI320" s="317"/>
      <c r="BJ320" s="317"/>
      <c r="BK320" s="317"/>
      <c r="BL320" s="317"/>
      <c r="BM320" s="317"/>
      <c r="BN320" s="317"/>
      <c r="BO320" s="317"/>
      <c r="BP320" s="317"/>
    </row>
    <row r="321" spans="1:68" ht="18.75" customHeight="1">
      <c r="A321" s="91"/>
      <c r="B321" s="320"/>
      <c r="C321" s="318"/>
      <c r="D321" s="334"/>
      <c r="E321" s="320"/>
      <c r="F321" s="560" t="s">
        <v>355</v>
      </c>
      <c r="G321" s="560"/>
      <c r="H321" s="560"/>
      <c r="I321" s="560"/>
      <c r="J321" s="560"/>
      <c r="K321" s="560"/>
      <c r="L321" s="566">
        <v>9.9999999999999995E-7</v>
      </c>
      <c r="M321" s="566"/>
      <c r="N321" s="566"/>
      <c r="O321" s="566"/>
      <c r="P321" s="566"/>
      <c r="Q321" s="261"/>
      <c r="R321" s="261"/>
      <c r="S321" s="261"/>
      <c r="T321" s="261"/>
      <c r="U321" s="261"/>
      <c r="V321" s="261"/>
      <c r="W321" s="262"/>
      <c r="X321" s="262"/>
      <c r="Y321" s="320"/>
      <c r="Z321" s="320"/>
      <c r="AA321" s="320"/>
      <c r="AB321" s="318"/>
      <c r="AC321" s="318"/>
      <c r="AD321" s="318"/>
      <c r="AE321" s="318"/>
      <c r="AF321" s="318"/>
      <c r="AG321" s="178"/>
      <c r="AH321" s="81"/>
      <c r="AI321" s="81"/>
      <c r="AJ321" s="81"/>
      <c r="AK321" s="81"/>
      <c r="AL321" s="318"/>
      <c r="AM321" s="318"/>
      <c r="AN321" s="318"/>
      <c r="AO321" s="318"/>
      <c r="AP321" s="318"/>
      <c r="AQ321" s="318"/>
      <c r="AR321" s="318"/>
      <c r="AS321" s="318"/>
      <c r="AT321" s="318"/>
      <c r="AU321" s="318"/>
      <c r="AV321" s="318"/>
      <c r="AW321" s="318"/>
      <c r="AX321" s="318"/>
      <c r="AY321" s="318"/>
      <c r="AZ321" s="318"/>
      <c r="BA321" s="317"/>
      <c r="BB321" s="317"/>
      <c r="BC321" s="317"/>
      <c r="BD321" s="317"/>
      <c r="BE321" s="317"/>
      <c r="BF321" s="317"/>
      <c r="BG321" s="317"/>
      <c r="BH321" s="317"/>
      <c r="BI321" s="317"/>
      <c r="BJ321" s="317"/>
      <c r="BK321" s="317"/>
      <c r="BL321" s="317"/>
      <c r="BM321" s="317"/>
      <c r="BN321" s="317"/>
      <c r="BO321" s="317"/>
      <c r="BP321" s="317"/>
    </row>
    <row r="322" spans="1:68" ht="18.75" customHeight="1">
      <c r="A322" s="91"/>
      <c r="B322" s="320"/>
      <c r="C322" s="318"/>
      <c r="D322" s="320"/>
      <c r="E322" s="320"/>
      <c r="F322" s="320"/>
      <c r="G322" s="320"/>
      <c r="H322" s="320"/>
      <c r="I322" s="320"/>
      <c r="J322" s="320"/>
      <c r="K322" s="320"/>
      <c r="L322" s="318"/>
      <c r="M322" s="320"/>
      <c r="N322" s="320"/>
      <c r="O322" s="320"/>
      <c r="P322" s="318"/>
      <c r="Q322" s="317"/>
      <c r="R322" s="318"/>
      <c r="S322" s="318"/>
      <c r="T322" s="318"/>
      <c r="U322" s="318"/>
      <c r="V322" s="318"/>
      <c r="W322" s="320"/>
      <c r="X322" s="320"/>
      <c r="Y322" s="320"/>
      <c r="Z322" s="320"/>
      <c r="AA322" s="320"/>
      <c r="AB322" s="318"/>
      <c r="AC322" s="318"/>
      <c r="AD322" s="318"/>
      <c r="AE322" s="318"/>
      <c r="AF322" s="318"/>
      <c r="AG322" s="178"/>
      <c r="AH322" s="81"/>
      <c r="AI322" s="81"/>
      <c r="AJ322" s="81"/>
      <c r="AK322" s="81"/>
      <c r="AL322" s="318"/>
      <c r="AM322" s="318"/>
      <c r="AN322" s="318"/>
      <c r="AO322" s="318"/>
      <c r="AP322" s="318"/>
      <c r="AQ322" s="318"/>
      <c r="AR322" s="318"/>
      <c r="AS322" s="318"/>
      <c r="AT322" s="318"/>
      <c r="AU322" s="318"/>
      <c r="AV322" s="318"/>
      <c r="AW322" s="318"/>
      <c r="AX322" s="318"/>
      <c r="AY322" s="318"/>
      <c r="AZ322" s="318"/>
      <c r="BA322" s="317"/>
      <c r="BB322" s="317"/>
      <c r="BC322" s="317"/>
      <c r="BD322" s="317"/>
      <c r="BE322" s="317"/>
      <c r="BF322" s="317"/>
      <c r="BG322" s="317"/>
      <c r="BH322" s="317"/>
      <c r="BI322" s="317"/>
      <c r="BJ322" s="317"/>
      <c r="BK322" s="317"/>
      <c r="BL322" s="317"/>
      <c r="BM322" s="317"/>
      <c r="BN322" s="317"/>
      <c r="BO322" s="317"/>
      <c r="BP322" s="317"/>
    </row>
    <row r="323" spans="1:68" ht="18.75" customHeight="1">
      <c r="A323" s="91"/>
      <c r="B323" s="320"/>
      <c r="C323" s="318" t="s">
        <v>360</v>
      </c>
      <c r="D323" s="320"/>
      <c r="E323" s="320"/>
      <c r="F323" s="317"/>
      <c r="G323" s="317"/>
      <c r="H323" s="317"/>
      <c r="I323" s="317"/>
      <c r="J323" s="317"/>
      <c r="K323" s="317"/>
      <c r="L323" s="317"/>
      <c r="M323" s="318"/>
      <c r="N323" s="318"/>
      <c r="O323" s="318"/>
      <c r="P323" s="318"/>
      <c r="Q323" s="320"/>
      <c r="R323" s="320"/>
      <c r="S323" s="320"/>
      <c r="T323" s="320"/>
      <c r="U323" s="320"/>
      <c r="V323" s="318"/>
      <c r="W323" s="318"/>
      <c r="X323" s="318"/>
      <c r="Y323" s="318"/>
      <c r="Z323" s="318"/>
      <c r="AA323" s="178"/>
      <c r="AB323" s="81"/>
      <c r="AC323" s="81"/>
      <c r="AD323" s="81"/>
      <c r="AE323" s="81"/>
      <c r="AF323" s="318"/>
      <c r="AG323" s="318"/>
      <c r="AH323" s="318"/>
      <c r="AI323" s="318"/>
      <c r="AJ323" s="318"/>
      <c r="AK323" s="318"/>
      <c r="AL323" s="318"/>
      <c r="AM323" s="318"/>
      <c r="AN323" s="318"/>
      <c r="AO323" s="318"/>
      <c r="AP323" s="318"/>
      <c r="AQ323" s="318"/>
      <c r="AR323" s="318"/>
      <c r="AS323" s="318"/>
      <c r="AT323" s="318"/>
      <c r="AU323" s="317"/>
      <c r="AV323" s="317"/>
      <c r="AW323" s="317"/>
      <c r="AX323" s="317"/>
      <c r="AY323" s="317"/>
      <c r="AZ323" s="317"/>
      <c r="BA323" s="317"/>
      <c r="BB323" s="317"/>
      <c r="BC323" s="317"/>
      <c r="BD323" s="317"/>
      <c r="BE323" s="317"/>
      <c r="BF323" s="317"/>
      <c r="BG323" s="317"/>
      <c r="BH323" s="317"/>
      <c r="BI323" s="317"/>
      <c r="BJ323" s="317"/>
      <c r="BK323" s="317"/>
      <c r="BL323" s="317"/>
      <c r="BM323" s="317"/>
      <c r="BN323" s="317"/>
      <c r="BO323" s="317"/>
      <c r="BP323" s="317"/>
    </row>
    <row r="324" spans="1:68" ht="18.75" customHeight="1">
      <c r="A324" s="91"/>
      <c r="B324" s="320"/>
      <c r="C324" s="318"/>
      <c r="D324" s="334" t="s">
        <v>361</v>
      </c>
      <c r="E324" s="320"/>
      <c r="F324" s="318"/>
      <c r="G324" s="320"/>
      <c r="H324" s="320"/>
      <c r="I324" s="320"/>
      <c r="J324" s="318"/>
      <c r="K324" s="317"/>
      <c r="L324" s="318"/>
      <c r="M324" s="318"/>
      <c r="N324" s="318"/>
      <c r="O324" s="318"/>
      <c r="P324" s="318"/>
      <c r="Q324" s="320"/>
      <c r="R324" s="320"/>
      <c r="S324" s="320"/>
      <c r="T324" s="318"/>
      <c r="U324" s="318"/>
      <c r="V324" s="178"/>
      <c r="W324" s="81"/>
      <c r="X324" s="81"/>
      <c r="Y324" s="81"/>
      <c r="Z324" s="81"/>
      <c r="AA324" s="318"/>
      <c r="AB324" s="318"/>
      <c r="AC324" s="318"/>
      <c r="AD324" s="318"/>
      <c r="AE324" s="318"/>
      <c r="AF324" s="318"/>
      <c r="AG324" s="318"/>
      <c r="AH324" s="318"/>
      <c r="AI324" s="318"/>
      <c r="AJ324" s="318"/>
      <c r="AK324" s="318"/>
      <c r="AL324" s="318"/>
      <c r="AM324" s="318"/>
      <c r="AN324" s="318"/>
      <c r="AO324" s="318"/>
      <c r="AP324" s="317"/>
      <c r="AQ324" s="317"/>
      <c r="AR324" s="317"/>
      <c r="AS324" s="317"/>
      <c r="AT324" s="317"/>
      <c r="AU324" s="317"/>
      <c r="AV324" s="317"/>
      <c r="AW324" s="317"/>
      <c r="AX324" s="317"/>
      <c r="AY324" s="317"/>
      <c r="AZ324" s="317"/>
      <c r="BA324" s="317"/>
      <c r="BB324" s="317"/>
      <c r="BC324" s="317"/>
      <c r="BD324" s="317"/>
      <c r="BE324" s="317"/>
      <c r="BF324" s="317"/>
      <c r="BG324" s="317"/>
      <c r="BH324" s="317"/>
      <c r="BI324" s="317"/>
      <c r="BJ324" s="317"/>
      <c r="BK324" s="317"/>
      <c r="BL324" s="317"/>
      <c r="BM324" s="317"/>
      <c r="BN324" s="317"/>
      <c r="BO324" s="317"/>
      <c r="BP324" s="317"/>
    </row>
    <row r="325" spans="1:68" ht="18.75" customHeight="1">
      <c r="A325" s="91"/>
      <c r="B325" s="320"/>
      <c r="C325" s="320"/>
      <c r="D325" s="320"/>
      <c r="E325" s="320"/>
      <c r="F325" s="560" t="s">
        <v>355</v>
      </c>
      <c r="G325" s="560"/>
      <c r="H325" s="560"/>
      <c r="I325" s="560"/>
      <c r="J325" s="560"/>
      <c r="K325" s="560"/>
      <c r="L325" s="567">
        <v>1E-3</v>
      </c>
      <c r="M325" s="567"/>
      <c r="N325" s="567"/>
      <c r="O325" s="567"/>
      <c r="P325" s="320"/>
      <c r="Q325" s="263"/>
      <c r="R325" s="263"/>
      <c r="S325" s="263"/>
      <c r="T325" s="263"/>
      <c r="U325" s="263"/>
      <c r="V325" s="263"/>
      <c r="W325" s="318"/>
      <c r="X325" s="318"/>
      <c r="Y325" s="318"/>
      <c r="Z325" s="318"/>
      <c r="AA325" s="178"/>
      <c r="AB325" s="81"/>
      <c r="AC325" s="81"/>
      <c r="AD325" s="81"/>
      <c r="AE325" s="81"/>
      <c r="AF325" s="318"/>
      <c r="AG325" s="318"/>
      <c r="AH325" s="318"/>
      <c r="AI325" s="318"/>
      <c r="AJ325" s="318"/>
      <c r="AK325" s="318"/>
      <c r="AL325" s="317"/>
      <c r="AM325" s="317"/>
      <c r="AN325" s="317"/>
      <c r="AO325" s="317"/>
      <c r="AP325" s="317"/>
      <c r="AQ325" s="317"/>
      <c r="AR325" s="317"/>
      <c r="AS325" s="317"/>
      <c r="AT325" s="317"/>
      <c r="AU325" s="317"/>
      <c r="AV325" s="317"/>
      <c r="AW325" s="317"/>
      <c r="AX325" s="317"/>
      <c r="AY325" s="317"/>
      <c r="AZ325" s="317"/>
      <c r="BA325" s="317"/>
      <c r="BB325" s="317"/>
      <c r="BC325" s="317"/>
      <c r="BD325" s="317"/>
      <c r="BE325" s="317"/>
      <c r="BF325" s="317"/>
      <c r="BG325" s="317"/>
      <c r="BH325" s="317"/>
      <c r="BI325" s="317"/>
      <c r="BJ325" s="317"/>
      <c r="BK325" s="317"/>
      <c r="BL325" s="317"/>
      <c r="BM325" s="317"/>
      <c r="BN325" s="317"/>
      <c r="BO325" s="317"/>
      <c r="BP325" s="317"/>
    </row>
    <row r="326" spans="1:68" ht="18.75" customHeight="1">
      <c r="A326" s="91"/>
      <c r="B326" s="320"/>
      <c r="C326" s="320"/>
      <c r="D326" s="320"/>
      <c r="E326" s="320"/>
      <c r="F326" s="320"/>
      <c r="G326" s="320"/>
      <c r="H326" s="320"/>
      <c r="I326" s="320"/>
      <c r="J326" s="318"/>
      <c r="K326" s="318"/>
      <c r="L326" s="318"/>
      <c r="M326" s="318"/>
      <c r="N326" s="318"/>
      <c r="O326" s="318"/>
      <c r="P326" s="318"/>
      <c r="Q326" s="320"/>
      <c r="R326" s="320"/>
      <c r="S326" s="320"/>
      <c r="T326" s="320"/>
      <c r="U326" s="320"/>
      <c r="V326" s="318"/>
      <c r="W326" s="318"/>
      <c r="X326" s="318"/>
      <c r="Y326" s="318"/>
      <c r="Z326" s="318"/>
      <c r="AA326" s="178"/>
      <c r="AB326" s="81"/>
      <c r="AC326" s="81"/>
      <c r="AD326" s="81"/>
      <c r="AE326" s="81"/>
      <c r="AF326" s="318"/>
      <c r="AG326" s="318"/>
      <c r="AH326" s="318"/>
      <c r="AI326" s="318"/>
      <c r="AJ326" s="318"/>
      <c r="AK326" s="318"/>
      <c r="AL326" s="318"/>
      <c r="AM326" s="318"/>
      <c r="AN326" s="318"/>
      <c r="AO326" s="318"/>
      <c r="AP326" s="318"/>
      <c r="AQ326" s="318"/>
      <c r="AR326" s="318"/>
      <c r="AS326" s="318"/>
      <c r="AT326" s="318"/>
      <c r="AU326" s="317"/>
      <c r="AV326" s="317"/>
      <c r="AW326" s="317"/>
      <c r="AX326" s="317"/>
      <c r="AY326" s="317"/>
      <c r="AZ326" s="317"/>
      <c r="BA326" s="317"/>
      <c r="BB326" s="317"/>
      <c r="BC326" s="317"/>
      <c r="BD326" s="317"/>
      <c r="BE326" s="317"/>
      <c r="BF326" s="317"/>
      <c r="BG326" s="317"/>
      <c r="BH326" s="317"/>
      <c r="BI326" s="317"/>
      <c r="BJ326" s="317"/>
      <c r="BK326" s="317"/>
      <c r="BL326" s="317"/>
      <c r="BM326" s="317"/>
      <c r="BN326" s="317"/>
      <c r="BO326" s="317"/>
      <c r="BP326" s="317"/>
    </row>
    <row r="327" spans="1:68" ht="18.75" customHeight="1">
      <c r="A327" s="327" t="s">
        <v>382</v>
      </c>
      <c r="B327" s="317"/>
      <c r="C327" s="333"/>
      <c r="D327" s="333"/>
      <c r="E327" s="333"/>
      <c r="F327" s="318"/>
      <c r="G327" s="318"/>
      <c r="H327" s="318"/>
      <c r="I327" s="318"/>
      <c r="J327" s="318"/>
      <c r="K327" s="318"/>
      <c r="L327" s="318"/>
      <c r="M327" s="318"/>
      <c r="N327" s="318"/>
      <c r="O327" s="318"/>
      <c r="P327" s="318"/>
      <c r="Q327" s="318"/>
      <c r="R327" s="318"/>
      <c r="S327" s="318"/>
      <c r="T327" s="318"/>
      <c r="U327" s="318"/>
      <c r="V327" s="318"/>
      <c r="W327" s="318"/>
      <c r="X327" s="318"/>
      <c r="Y327" s="318"/>
      <c r="Z327" s="318"/>
      <c r="AA327" s="318"/>
      <c r="AB327" s="318"/>
      <c r="AC327" s="318"/>
      <c r="AD327" s="318"/>
      <c r="AE327" s="318"/>
      <c r="AF327" s="318"/>
      <c r="AG327" s="318"/>
      <c r="AH327" s="318"/>
      <c r="AI327" s="318"/>
      <c r="AJ327" s="318"/>
      <c r="AK327" s="318"/>
      <c r="AL327" s="318"/>
      <c r="AM327" s="318"/>
      <c r="AN327" s="318"/>
      <c r="AO327" s="318"/>
      <c r="AP327" s="318"/>
      <c r="AQ327" s="318"/>
      <c r="AR327" s="318"/>
      <c r="AS327" s="318"/>
      <c r="AT327" s="318"/>
      <c r="AU327" s="317"/>
      <c r="AV327" s="317"/>
      <c r="AW327" s="317"/>
      <c r="AX327" s="317"/>
      <c r="AY327" s="317"/>
      <c r="AZ327" s="317"/>
      <c r="BA327" s="317"/>
      <c r="BB327" s="317"/>
      <c r="BC327" s="317"/>
      <c r="BD327" s="317"/>
      <c r="BE327" s="317"/>
      <c r="BF327" s="317"/>
      <c r="BG327" s="317"/>
      <c r="BH327" s="317"/>
      <c r="BI327" s="317"/>
      <c r="BJ327" s="317"/>
      <c r="BK327" s="317"/>
      <c r="BL327" s="317"/>
      <c r="BM327" s="317"/>
      <c r="BN327" s="317"/>
      <c r="BO327" s="317"/>
      <c r="BP327" s="317"/>
    </row>
    <row r="328" spans="1:68" ht="18.75" customHeight="1">
      <c r="A328" s="91"/>
      <c r="B328" s="318"/>
      <c r="C328" s="333"/>
      <c r="D328" s="333"/>
      <c r="E328" s="333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18"/>
      <c r="Y328" s="318"/>
      <c r="Z328" s="318"/>
      <c r="AA328" s="318"/>
      <c r="AB328" s="318"/>
      <c r="AC328" s="318"/>
      <c r="AD328" s="318"/>
      <c r="AE328" s="318"/>
      <c r="AF328" s="318"/>
      <c r="AG328" s="318"/>
      <c r="AH328" s="318"/>
      <c r="AI328" s="318"/>
      <c r="AJ328" s="318"/>
      <c r="AK328" s="318"/>
      <c r="AL328" s="318"/>
      <c r="AM328" s="318"/>
      <c r="AN328" s="318"/>
      <c r="AO328" s="318"/>
      <c r="AP328" s="318"/>
      <c r="AQ328" s="318"/>
      <c r="AR328" s="318"/>
      <c r="AS328" s="318"/>
      <c r="AT328" s="318"/>
      <c r="AU328" s="317"/>
      <c r="AV328" s="317"/>
      <c r="AW328" s="317"/>
      <c r="AX328" s="317"/>
      <c r="AY328" s="317"/>
      <c r="AZ328" s="317"/>
      <c r="BA328" s="317"/>
      <c r="BB328" s="317"/>
      <c r="BC328" s="317"/>
      <c r="BD328" s="317"/>
      <c r="BE328" s="317"/>
      <c r="BF328" s="317"/>
      <c r="BG328" s="317"/>
      <c r="BH328" s="317"/>
      <c r="BI328" s="317"/>
      <c r="BJ328" s="317"/>
      <c r="BK328" s="317"/>
      <c r="BL328" s="317"/>
      <c r="BM328" s="317"/>
      <c r="BN328" s="317"/>
      <c r="BO328" s="317"/>
      <c r="BP328" s="317"/>
    </row>
    <row r="329" spans="1:68" ht="18.75" customHeight="1">
      <c r="A329" s="91"/>
      <c r="B329" s="318"/>
      <c r="C329" s="333"/>
      <c r="D329" s="333"/>
      <c r="E329" s="320" t="s">
        <v>129</v>
      </c>
      <c r="F329" s="320"/>
      <c r="G329" s="320" t="s">
        <v>130</v>
      </c>
      <c r="H329" s="482">
        <f ca="1">Q271</f>
        <v>0</v>
      </c>
      <c r="I329" s="482"/>
      <c r="J329" s="482"/>
      <c r="K329" s="482"/>
      <c r="L329" s="480" t="s">
        <v>362</v>
      </c>
      <c r="M329" s="480"/>
      <c r="N329" s="320" t="s">
        <v>130</v>
      </c>
      <c r="O329" s="482" t="e">
        <f ca="1">Q281</f>
        <v>#DIV/0!</v>
      </c>
      <c r="P329" s="482"/>
      <c r="Q329" s="482"/>
      <c r="R329" s="482"/>
      <c r="S329" s="480" t="s">
        <v>362</v>
      </c>
      <c r="T329" s="480"/>
      <c r="U329" s="320" t="s">
        <v>130</v>
      </c>
      <c r="V329" s="491" t="e">
        <f ca="1">Q291</f>
        <v>#VALUE!</v>
      </c>
      <c r="W329" s="491"/>
      <c r="X329" s="491"/>
      <c r="Y329" s="491"/>
      <c r="Z329" s="480" t="s">
        <v>362</v>
      </c>
      <c r="AA329" s="480"/>
      <c r="AB329" s="320" t="s">
        <v>130</v>
      </c>
      <c r="AC329" s="479" t="e">
        <f>R303</f>
        <v>#DIV/0!</v>
      </c>
      <c r="AD329" s="479"/>
      <c r="AE329" s="479"/>
      <c r="AF329" s="479"/>
      <c r="AG329" s="479"/>
      <c r="AH329" s="480" t="s">
        <v>363</v>
      </c>
      <c r="AI329" s="480"/>
      <c r="AJ329" s="320"/>
      <c r="AK329" s="79"/>
      <c r="AL329" s="79"/>
      <c r="AM329" s="79"/>
      <c r="AN329" s="79"/>
      <c r="AO329" s="480"/>
      <c r="AP329" s="480"/>
      <c r="AQ329" s="318"/>
      <c r="AR329" s="318"/>
      <c r="AS329" s="320"/>
      <c r="AT329" s="318"/>
      <c r="AU329" s="317"/>
      <c r="AV329" s="317"/>
      <c r="AW329" s="317"/>
      <c r="AX329" s="317"/>
      <c r="AY329" s="317"/>
      <c r="AZ329" s="317"/>
      <c r="BA329" s="317"/>
      <c r="BB329" s="317"/>
      <c r="BC329" s="317"/>
      <c r="BD329" s="317"/>
      <c r="BE329" s="317"/>
      <c r="BF329" s="317"/>
      <c r="BG329" s="317"/>
      <c r="BH329" s="317"/>
      <c r="BI329" s="317"/>
      <c r="BJ329" s="317"/>
      <c r="BK329" s="317"/>
      <c r="BL329" s="317"/>
      <c r="BM329" s="317"/>
      <c r="BN329" s="317"/>
      <c r="BO329" s="317"/>
      <c r="BP329" s="317"/>
    </row>
    <row r="330" spans="1:68" ht="18.75" customHeight="1">
      <c r="A330" s="91"/>
      <c r="B330" s="318"/>
      <c r="C330" s="333"/>
      <c r="D330" s="333"/>
      <c r="E330" s="320" t="s">
        <v>129</v>
      </c>
      <c r="F330" s="481" t="e">
        <f ca="1">SQRT(SUMSQ(H329,O329,V329,AC329))</f>
        <v>#DIV/0!</v>
      </c>
      <c r="G330" s="481"/>
      <c r="H330" s="481"/>
      <c r="I330" s="481"/>
      <c r="J330" s="481"/>
      <c r="K330" s="79"/>
      <c r="L330" s="321"/>
      <c r="M330" s="321"/>
      <c r="N330" s="138"/>
      <c r="O330" s="320"/>
      <c r="P330" s="334"/>
      <c r="Q330" s="320"/>
      <c r="R330" s="332"/>
      <c r="S330" s="332"/>
      <c r="T330" s="332"/>
      <c r="U330" s="332"/>
      <c r="V330" s="320"/>
      <c r="W330" s="320"/>
      <c r="X330" s="332"/>
      <c r="Y330" s="332"/>
      <c r="Z330" s="298"/>
      <c r="AA330" s="298"/>
      <c r="AB330" s="298"/>
      <c r="AC330" s="298"/>
      <c r="AD330" s="320"/>
      <c r="AE330" s="320"/>
      <c r="AF330" s="320"/>
      <c r="AG330" s="320"/>
      <c r="AH330" s="320"/>
      <c r="AI330" s="320"/>
      <c r="AJ330" s="320"/>
      <c r="AK330" s="320"/>
      <c r="AL330" s="317"/>
      <c r="AM330" s="317"/>
      <c r="AN330" s="317"/>
      <c r="AO330" s="317"/>
      <c r="AP330" s="317"/>
      <c r="AQ330" s="320"/>
      <c r="AR330" s="320"/>
      <c r="AS330" s="320"/>
      <c r="AT330" s="318"/>
      <c r="AU330" s="317"/>
      <c r="AV330" s="317"/>
      <c r="AW330" s="317"/>
      <c r="AX330" s="317"/>
      <c r="AY330" s="317"/>
      <c r="AZ330" s="317"/>
      <c r="BA330" s="317"/>
      <c r="BB330" s="317"/>
      <c r="BC330" s="317"/>
      <c r="BD330" s="317"/>
      <c r="BE330" s="317"/>
      <c r="BF330" s="317"/>
      <c r="BG330" s="317"/>
      <c r="BH330" s="317"/>
      <c r="BI330" s="317"/>
      <c r="BJ330" s="317"/>
      <c r="BK330" s="317"/>
      <c r="BL330" s="317"/>
      <c r="BM330" s="317"/>
      <c r="BN330" s="317"/>
      <c r="BO330" s="317"/>
      <c r="BP330" s="317"/>
    </row>
    <row r="331" spans="1:68" ht="18.75" customHeight="1">
      <c r="A331" s="91"/>
      <c r="B331" s="318"/>
      <c r="C331" s="333"/>
      <c r="D331" s="333"/>
      <c r="E331" s="333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18"/>
      <c r="Z331" s="317"/>
      <c r="AA331" s="317"/>
      <c r="AB331" s="317"/>
      <c r="AC331" s="317"/>
      <c r="AD331" s="317"/>
      <c r="AE331" s="318"/>
      <c r="AF331" s="318"/>
      <c r="AG331" s="318"/>
      <c r="AH331" s="318"/>
      <c r="AI331" s="318"/>
      <c r="AJ331" s="318"/>
      <c r="AK331" s="318"/>
      <c r="AL331" s="317"/>
      <c r="AM331" s="317"/>
      <c r="AN331" s="317"/>
      <c r="AO331" s="317"/>
      <c r="AP331" s="317"/>
      <c r="AQ331" s="318"/>
      <c r="AR331" s="318"/>
      <c r="AS331" s="318"/>
      <c r="AT331" s="318"/>
      <c r="AU331" s="317"/>
      <c r="AV331" s="317"/>
      <c r="AW331" s="317"/>
      <c r="AX331" s="317"/>
      <c r="AY331" s="317"/>
      <c r="AZ331" s="317"/>
      <c r="BA331" s="317"/>
      <c r="BB331" s="317"/>
      <c r="BC331" s="317"/>
      <c r="BD331" s="317"/>
      <c r="BE331" s="317"/>
      <c r="BF331" s="317"/>
      <c r="BG331" s="317"/>
      <c r="BH331" s="317"/>
      <c r="BI331" s="317"/>
      <c r="BJ331" s="317"/>
      <c r="BK331" s="317"/>
      <c r="BL331" s="317"/>
      <c r="BM331" s="317"/>
      <c r="BN331" s="317"/>
      <c r="BO331" s="317"/>
      <c r="BP331" s="317"/>
    </row>
    <row r="332" spans="1:68" ht="18.75" customHeight="1">
      <c r="A332" s="327" t="s">
        <v>101</v>
      </c>
      <c r="B332" s="317"/>
      <c r="C332" s="333"/>
      <c r="D332" s="333"/>
      <c r="E332" s="333"/>
      <c r="F332" s="318"/>
      <c r="G332" s="318"/>
      <c r="H332" s="318"/>
      <c r="I332" s="318"/>
      <c r="J332" s="318"/>
      <c r="K332" s="318"/>
      <c r="L332" s="318"/>
      <c r="M332" s="318"/>
      <c r="N332" s="318"/>
      <c r="O332" s="318"/>
      <c r="P332" s="318"/>
      <c r="Q332" s="318"/>
      <c r="R332" s="318"/>
      <c r="S332" s="318"/>
      <c r="T332" s="318"/>
      <c r="U332" s="318"/>
      <c r="V332" s="318"/>
      <c r="W332" s="318"/>
      <c r="X332" s="318"/>
      <c r="Y332" s="318"/>
      <c r="Z332" s="318"/>
      <c r="AA332" s="318"/>
      <c r="AB332" s="318"/>
      <c r="AC332" s="318"/>
      <c r="AD332" s="318"/>
      <c r="AE332" s="318"/>
      <c r="AF332" s="318"/>
      <c r="AG332" s="318"/>
      <c r="AH332" s="318"/>
      <c r="AI332" s="318"/>
      <c r="AJ332" s="318"/>
      <c r="AK332" s="318"/>
      <c r="AL332" s="318"/>
      <c r="AM332" s="318"/>
      <c r="AN332" s="318"/>
      <c r="AO332" s="318"/>
      <c r="AP332" s="318"/>
      <c r="AQ332" s="318"/>
      <c r="AR332" s="318"/>
      <c r="AS332" s="318"/>
      <c r="AT332" s="318"/>
      <c r="AU332" s="317"/>
      <c r="AV332" s="317"/>
      <c r="AW332" s="317"/>
      <c r="AX332" s="317"/>
      <c r="AY332" s="317"/>
      <c r="AZ332" s="317"/>
      <c r="BA332" s="317"/>
      <c r="BB332" s="317"/>
      <c r="BC332" s="317"/>
      <c r="BD332" s="317"/>
      <c r="BE332" s="317"/>
      <c r="BF332" s="317"/>
      <c r="BG332" s="317"/>
      <c r="BH332" s="317"/>
      <c r="BI332" s="317"/>
      <c r="BJ332" s="317"/>
      <c r="BK332" s="317"/>
      <c r="BL332" s="317"/>
      <c r="BM332" s="317"/>
      <c r="BN332" s="317"/>
      <c r="BO332" s="317"/>
      <c r="BP332" s="317"/>
    </row>
    <row r="333" spans="1:68" ht="18.75" customHeight="1">
      <c r="A333" s="91"/>
      <c r="B333" s="318"/>
      <c r="C333" s="318"/>
      <c r="D333" s="318"/>
      <c r="E333" s="318"/>
      <c r="F333" s="318"/>
      <c r="G333" s="318"/>
      <c r="H333" s="318"/>
      <c r="I333" s="318"/>
      <c r="J333" s="318"/>
      <c r="K333" s="571" t="e">
        <f ca="1">F330</f>
        <v>#DIV/0!</v>
      </c>
      <c r="L333" s="571"/>
      <c r="M333" s="571"/>
      <c r="N333" s="571"/>
      <c r="O333" s="571"/>
      <c r="P333" s="571"/>
      <c r="Q333" s="571"/>
      <c r="R333" s="571"/>
      <c r="S333" s="571"/>
      <c r="T333" s="571"/>
      <c r="U333" s="571"/>
      <c r="V333" s="571"/>
      <c r="W333" s="571"/>
      <c r="X333" s="571"/>
      <c r="Y333" s="571"/>
      <c r="Z333" s="571"/>
      <c r="AA333" s="571"/>
      <c r="AB333" s="571"/>
      <c r="AC333" s="571"/>
      <c r="AD333" s="571"/>
      <c r="AE333" s="571"/>
      <c r="AF333" s="571"/>
      <c r="AG333" s="571"/>
      <c r="AH333" s="571"/>
      <c r="AI333" s="480" t="s">
        <v>129</v>
      </c>
      <c r="AJ333" s="489" t="str">
        <f ca="1">IF(K334=0,"∞",ROUNDDOWN(K333^4/(K334^4/K335),0))</f>
        <v>∞</v>
      </c>
      <c r="AK333" s="489"/>
      <c r="AL333" s="489"/>
      <c r="AM333" s="489"/>
      <c r="AN333" s="318"/>
      <c r="AO333" s="82"/>
      <c r="AP333" s="318"/>
      <c r="AQ333" s="318"/>
      <c r="AR333" s="317"/>
      <c r="AS333" s="317"/>
      <c r="AT333" s="317"/>
      <c r="AU333" s="317"/>
      <c r="AV333" s="317"/>
      <c r="AW333" s="317"/>
      <c r="AX333" s="317"/>
      <c r="AY333" s="317"/>
      <c r="AZ333" s="317"/>
      <c r="BA333" s="317"/>
      <c r="BB333" s="317"/>
      <c r="BC333" s="317"/>
      <c r="BD333" s="317"/>
      <c r="BE333" s="317"/>
      <c r="BF333" s="317"/>
      <c r="BG333" s="317"/>
      <c r="BH333" s="317"/>
      <c r="BI333" s="317"/>
      <c r="BJ333" s="317"/>
      <c r="BK333" s="317"/>
      <c r="BL333" s="317"/>
      <c r="BM333" s="317"/>
      <c r="BN333" s="317"/>
      <c r="BO333" s="317"/>
      <c r="BP333" s="317"/>
    </row>
    <row r="334" spans="1:68" ht="18.75" customHeight="1">
      <c r="A334" s="91"/>
      <c r="B334" s="318"/>
      <c r="C334" s="318"/>
      <c r="D334" s="318"/>
      <c r="E334" s="318"/>
      <c r="F334" s="318"/>
      <c r="G334" s="318"/>
      <c r="H334" s="318"/>
      <c r="I334" s="318"/>
      <c r="J334" s="318"/>
      <c r="K334" s="490">
        <f ca="1">H329</f>
        <v>0</v>
      </c>
      <c r="L334" s="490"/>
      <c r="M334" s="490"/>
      <c r="N334" s="490"/>
      <c r="O334" s="490"/>
      <c r="P334" s="480" t="s">
        <v>364</v>
      </c>
      <c r="Q334" s="490" t="e">
        <f ca="1">O329</f>
        <v>#DIV/0!</v>
      </c>
      <c r="R334" s="490"/>
      <c r="S334" s="490"/>
      <c r="T334" s="490"/>
      <c r="U334" s="490"/>
      <c r="V334" s="480" t="s">
        <v>364</v>
      </c>
      <c r="W334" s="490">
        <f>AK329</f>
        <v>0</v>
      </c>
      <c r="X334" s="490"/>
      <c r="Y334" s="490"/>
      <c r="Z334" s="490"/>
      <c r="AA334" s="490"/>
      <c r="AB334" s="480" t="s">
        <v>364</v>
      </c>
      <c r="AC334" s="572" t="e">
        <f>AC329</f>
        <v>#DIV/0!</v>
      </c>
      <c r="AD334" s="572"/>
      <c r="AE334" s="572"/>
      <c r="AF334" s="572"/>
      <c r="AG334" s="572"/>
      <c r="AH334" s="572"/>
      <c r="AI334" s="480"/>
      <c r="AJ334" s="489"/>
      <c r="AK334" s="489"/>
      <c r="AL334" s="489"/>
      <c r="AM334" s="489"/>
      <c r="AN334" s="317"/>
      <c r="AO334" s="317"/>
      <c r="AP334" s="317"/>
      <c r="AQ334" s="318"/>
      <c r="AR334" s="317"/>
      <c r="AS334" s="317"/>
      <c r="AT334" s="317"/>
      <c r="AU334" s="317"/>
      <c r="AV334" s="317"/>
      <c r="AW334" s="317"/>
      <c r="AX334" s="317"/>
      <c r="AY334" s="317"/>
      <c r="AZ334" s="317"/>
      <c r="BA334" s="317"/>
      <c r="BB334" s="317"/>
      <c r="BC334" s="317"/>
      <c r="BD334" s="317"/>
      <c r="BE334" s="317"/>
      <c r="BF334" s="317"/>
      <c r="BG334" s="317"/>
      <c r="BH334" s="317"/>
      <c r="BI334" s="317"/>
      <c r="BJ334" s="317"/>
      <c r="BK334" s="317"/>
      <c r="BL334" s="317"/>
      <c r="BM334" s="317"/>
      <c r="BN334" s="317"/>
      <c r="BO334" s="317"/>
      <c r="BP334" s="317"/>
    </row>
    <row r="335" spans="1:68" ht="18.75" customHeight="1">
      <c r="A335" s="91"/>
      <c r="B335" s="318"/>
      <c r="C335" s="318"/>
      <c r="D335" s="318"/>
      <c r="E335" s="318"/>
      <c r="F335" s="318"/>
      <c r="G335" s="318"/>
      <c r="H335" s="318"/>
      <c r="I335" s="318"/>
      <c r="J335" s="318"/>
      <c r="K335" s="551">
        <f>AP255</f>
        <v>2</v>
      </c>
      <c r="L335" s="551"/>
      <c r="M335" s="551"/>
      <c r="N335" s="551"/>
      <c r="O335" s="551"/>
      <c r="P335" s="480"/>
      <c r="Q335" s="573" t="str">
        <f>AP256</f>
        <v>∞</v>
      </c>
      <c r="R335" s="573"/>
      <c r="S335" s="573"/>
      <c r="T335" s="573"/>
      <c r="U335" s="573"/>
      <c r="V335" s="480"/>
      <c r="W335" s="574" t="str">
        <f>AP257</f>
        <v>∞</v>
      </c>
      <c r="X335" s="574"/>
      <c r="Y335" s="574"/>
      <c r="Z335" s="574"/>
      <c r="AA335" s="574"/>
      <c r="AB335" s="480"/>
      <c r="AC335" s="575" t="str">
        <f>AP258</f>
        <v>∞</v>
      </c>
      <c r="AD335" s="575"/>
      <c r="AE335" s="575"/>
      <c r="AF335" s="575"/>
      <c r="AG335" s="575"/>
      <c r="AH335" s="575"/>
      <c r="AI335" s="317"/>
      <c r="AJ335" s="320"/>
      <c r="AK335" s="320"/>
      <c r="AL335" s="332"/>
      <c r="AM335" s="320"/>
      <c r="AN335" s="317"/>
      <c r="AO335" s="317"/>
      <c r="AP335" s="317"/>
      <c r="AQ335" s="318"/>
      <c r="AR335" s="317"/>
      <c r="AS335" s="317"/>
      <c r="AT335" s="317"/>
      <c r="AU335" s="317"/>
      <c r="AV335" s="317"/>
      <c r="AW335" s="317"/>
      <c r="AX335" s="317"/>
      <c r="AY335" s="317"/>
      <c r="AZ335" s="317"/>
      <c r="BA335" s="317"/>
      <c r="BB335" s="317"/>
      <c r="BC335" s="317"/>
      <c r="BD335" s="317"/>
      <c r="BE335" s="317"/>
      <c r="BF335" s="317"/>
      <c r="BG335" s="317"/>
      <c r="BH335" s="317"/>
      <c r="BI335" s="317"/>
      <c r="BJ335" s="317"/>
      <c r="BK335" s="317"/>
      <c r="BL335" s="317"/>
      <c r="BM335" s="317"/>
      <c r="BN335" s="317"/>
      <c r="BO335" s="317"/>
      <c r="BP335" s="317"/>
    </row>
    <row r="336" spans="1:68" ht="18.75" customHeight="1">
      <c r="A336" s="91"/>
      <c r="B336" s="318"/>
      <c r="C336" s="333"/>
      <c r="D336" s="333"/>
      <c r="E336" s="333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7"/>
      <c r="U336" s="317"/>
      <c r="V336" s="317"/>
      <c r="W336" s="317"/>
      <c r="X336" s="317"/>
      <c r="Y336" s="317"/>
      <c r="Z336" s="317"/>
      <c r="AA336" s="318"/>
      <c r="AB336" s="318"/>
      <c r="AC336" s="318"/>
      <c r="AD336" s="318"/>
      <c r="AE336" s="318"/>
      <c r="AF336" s="318"/>
      <c r="AG336" s="318"/>
      <c r="AH336" s="318"/>
      <c r="AI336" s="318"/>
      <c r="AJ336" s="318"/>
      <c r="AK336" s="318"/>
      <c r="AL336" s="318"/>
      <c r="AM336" s="318"/>
      <c r="AN336" s="318"/>
      <c r="AO336" s="318"/>
      <c r="AP336" s="318"/>
      <c r="AQ336" s="318"/>
      <c r="AR336" s="318"/>
      <c r="AS336" s="318"/>
      <c r="AT336" s="318"/>
      <c r="AU336" s="317"/>
      <c r="AV336" s="317"/>
      <c r="AW336" s="317"/>
      <c r="AX336" s="317"/>
      <c r="AY336" s="317"/>
      <c r="AZ336" s="317"/>
      <c r="BA336" s="317"/>
      <c r="BB336" s="317"/>
      <c r="BC336" s="317"/>
      <c r="BD336" s="317"/>
      <c r="BE336" s="317"/>
      <c r="BF336" s="317"/>
      <c r="BG336" s="317"/>
      <c r="BH336" s="317"/>
      <c r="BI336" s="317"/>
      <c r="BJ336" s="317"/>
      <c r="BK336" s="317"/>
      <c r="BL336" s="317"/>
      <c r="BM336" s="317"/>
      <c r="BN336" s="317"/>
      <c r="BO336" s="317"/>
      <c r="BP336" s="317"/>
    </row>
    <row r="337" spans="1:68" ht="18.75" customHeight="1">
      <c r="A337" s="327" t="s">
        <v>383</v>
      </c>
      <c r="B337" s="317"/>
      <c r="C337" s="333"/>
      <c r="D337" s="333"/>
      <c r="E337" s="333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7"/>
      <c r="U337" s="317"/>
      <c r="V337" s="317"/>
      <c r="W337" s="317"/>
      <c r="X337" s="317"/>
      <c r="Y337" s="317"/>
      <c r="Z337" s="317"/>
      <c r="AA337" s="318"/>
      <c r="AB337" s="318"/>
      <c r="AC337" s="318"/>
      <c r="AD337" s="318"/>
      <c r="AE337" s="318"/>
      <c r="AF337" s="318"/>
      <c r="AG337" s="318"/>
      <c r="AH337" s="318"/>
      <c r="AI337" s="318"/>
      <c r="AJ337" s="318"/>
      <c r="AK337" s="318"/>
      <c r="AL337" s="318"/>
      <c r="AM337" s="318"/>
      <c r="AN337" s="318"/>
      <c r="AO337" s="318"/>
      <c r="AP337" s="318"/>
      <c r="AQ337" s="318"/>
      <c r="AR337" s="318"/>
      <c r="AS337" s="318"/>
      <c r="AT337" s="318"/>
      <c r="AU337" s="317"/>
      <c r="AV337" s="317"/>
      <c r="AW337" s="317"/>
      <c r="AX337" s="317"/>
      <c r="AY337" s="317"/>
      <c r="AZ337" s="317"/>
      <c r="BA337" s="317"/>
      <c r="BB337" s="317"/>
      <c r="BC337" s="317"/>
      <c r="BD337" s="317"/>
      <c r="BE337" s="317"/>
      <c r="BF337" s="317"/>
      <c r="BG337" s="317"/>
      <c r="BH337" s="317"/>
      <c r="BI337" s="317"/>
      <c r="BJ337" s="317"/>
      <c r="BK337" s="317"/>
      <c r="BL337" s="317"/>
      <c r="BM337" s="317"/>
      <c r="BN337" s="317"/>
      <c r="BO337" s="317"/>
      <c r="BP337" s="320"/>
    </row>
    <row r="338" spans="1:68" ht="18.75" customHeight="1">
      <c r="A338" s="317"/>
      <c r="B338" s="320" t="s">
        <v>365</v>
      </c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18"/>
      <c r="Z338" s="318"/>
      <c r="AA338" s="318"/>
      <c r="AB338" s="318"/>
      <c r="AC338" s="318"/>
      <c r="AD338" s="318"/>
      <c r="AE338" s="318"/>
      <c r="AF338" s="318"/>
      <c r="AG338" s="318"/>
      <c r="AH338" s="318"/>
      <c r="AI338" s="318"/>
      <c r="AJ338" s="318"/>
      <c r="AK338" s="318"/>
      <c r="AL338" s="318"/>
      <c r="AM338" s="318"/>
      <c r="AN338" s="318"/>
      <c r="AO338" s="318"/>
      <c r="AP338" s="318"/>
      <c r="AQ338" s="318"/>
      <c r="AR338" s="318"/>
      <c r="AS338" s="318"/>
      <c r="AT338" s="318"/>
      <c r="AU338" s="317"/>
      <c r="AV338" s="317"/>
      <c r="AW338" s="317"/>
      <c r="AX338" s="317"/>
      <c r="AY338" s="317"/>
      <c r="AZ338" s="317"/>
      <c r="BA338" s="317"/>
      <c r="BB338" s="317"/>
      <c r="BC338" s="317"/>
      <c r="BD338" s="317"/>
      <c r="BE338" s="317"/>
      <c r="BF338" s="317"/>
      <c r="BG338" s="317"/>
      <c r="BH338" s="317"/>
      <c r="BI338" s="317"/>
      <c r="BJ338" s="317"/>
      <c r="BK338" s="317"/>
      <c r="BL338" s="317"/>
      <c r="BM338" s="317"/>
      <c r="BN338" s="317"/>
      <c r="BO338" s="317"/>
      <c r="BP338" s="317"/>
    </row>
    <row r="339" spans="1:68" ht="18.75" customHeight="1">
      <c r="A339" s="317"/>
      <c r="B339" s="318"/>
      <c r="C339" s="318"/>
      <c r="D339" s="322"/>
      <c r="E339" s="318"/>
      <c r="F339" s="318"/>
      <c r="G339" s="318"/>
      <c r="H339" s="325" t="s">
        <v>366</v>
      </c>
      <c r="I339" s="480">
        <f ca="1">IF(AJ333&gt;9,2,OFFSET(E343,MATCH(AJ333,B344:B353,0),0))</f>
        <v>2</v>
      </c>
      <c r="J339" s="480"/>
      <c r="K339" s="480"/>
      <c r="L339" s="319" t="s">
        <v>321</v>
      </c>
      <c r="M339" s="482" t="e">
        <f ca="1">F330</f>
        <v>#DIV/0!</v>
      </c>
      <c r="N339" s="482"/>
      <c r="O339" s="482"/>
      <c r="P339" s="482"/>
      <c r="Q339" s="482"/>
      <c r="R339" s="140" t="s">
        <v>129</v>
      </c>
      <c r="S339" s="483" t="e">
        <f ca="1">M339*I339</f>
        <v>#DIV/0!</v>
      </c>
      <c r="T339" s="483"/>
      <c r="U339" s="483"/>
      <c r="V339" s="483"/>
      <c r="W339" s="85"/>
      <c r="X339" s="92"/>
      <c r="Y339" s="92"/>
      <c r="Z339" s="138"/>
      <c r="AA339" s="334"/>
      <c r="AB339" s="320"/>
      <c r="AC339" s="85"/>
      <c r="AD339" s="85"/>
      <c r="AE339" s="85"/>
      <c r="AF339" s="320"/>
      <c r="AG339" s="320"/>
      <c r="AH339" s="320"/>
      <c r="AI339" s="318"/>
      <c r="AJ339" s="318"/>
      <c r="AK339" s="318"/>
      <c r="AL339" s="318"/>
      <c r="AM339" s="318"/>
      <c r="AN339" s="318"/>
      <c r="AO339" s="318"/>
      <c r="AP339" s="318"/>
      <c r="AQ339" s="318"/>
      <c r="AR339" s="318"/>
      <c r="AS339" s="318"/>
      <c r="AT339" s="318"/>
      <c r="AU339" s="317"/>
      <c r="AV339" s="317"/>
      <c r="AW339" s="317"/>
      <c r="AX339" s="317"/>
      <c r="AY339" s="317"/>
      <c r="AZ339" s="317"/>
      <c r="BA339" s="317"/>
      <c r="BB339" s="317"/>
      <c r="BC339" s="317"/>
      <c r="BD339" s="317"/>
      <c r="BE339" s="182"/>
      <c r="BF339" s="182"/>
      <c r="BG339" s="182"/>
      <c r="BH339" s="182"/>
      <c r="BI339" s="182"/>
      <c r="BJ339" s="182"/>
      <c r="BK339" s="182"/>
      <c r="BL339" s="182"/>
      <c r="BM339" s="182"/>
      <c r="BN339" s="317"/>
      <c r="BO339" s="317"/>
      <c r="BP339" s="317"/>
    </row>
    <row r="340" spans="1:68" ht="18.75" customHeight="1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17"/>
      <c r="M340" s="317"/>
      <c r="N340" s="317"/>
      <c r="O340" s="317"/>
      <c r="P340" s="317"/>
      <c r="Q340" s="317"/>
      <c r="R340" s="317"/>
      <c r="S340" s="317"/>
      <c r="T340" s="317"/>
      <c r="U340" s="317"/>
      <c r="V340" s="317"/>
      <c r="W340" s="317"/>
      <c r="X340" s="317"/>
      <c r="Y340" s="317"/>
      <c r="Z340" s="317"/>
      <c r="AA340" s="317"/>
      <c r="AB340" s="317"/>
      <c r="AC340" s="317"/>
      <c r="AD340" s="317"/>
      <c r="AE340" s="317"/>
      <c r="AF340" s="317"/>
      <c r="AG340" s="317"/>
      <c r="AH340" s="317"/>
      <c r="AI340" s="317"/>
      <c r="AJ340" s="317"/>
      <c r="AK340" s="317"/>
      <c r="AL340" s="317"/>
      <c r="AM340" s="317"/>
      <c r="AN340" s="317"/>
      <c r="AO340" s="317"/>
      <c r="AP340" s="317"/>
      <c r="AQ340" s="317"/>
      <c r="AR340" s="317"/>
      <c r="AS340" s="317"/>
      <c r="AT340" s="318"/>
      <c r="AU340" s="317"/>
      <c r="AV340" s="317"/>
      <c r="AW340" s="317"/>
      <c r="AX340" s="317"/>
      <c r="AY340" s="317"/>
      <c r="AZ340" s="317"/>
      <c r="BA340" s="317"/>
      <c r="BB340" s="317"/>
      <c r="BC340" s="317"/>
      <c r="BD340" s="317"/>
      <c r="BE340" s="317"/>
      <c r="BF340" s="317"/>
      <c r="BG340" s="317"/>
      <c r="BH340" s="317"/>
      <c r="BI340" s="317"/>
      <c r="BJ340" s="317"/>
      <c r="BK340" s="317"/>
      <c r="BL340" s="317"/>
      <c r="BM340" s="317"/>
      <c r="BN340" s="317"/>
      <c r="BO340" s="317"/>
      <c r="BP340" s="317"/>
    </row>
    <row r="341" spans="1:68" ht="18.75" customHeight="1">
      <c r="A341" s="336" t="s">
        <v>131</v>
      </c>
      <c r="B341" s="336"/>
      <c r="C341" s="336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37"/>
      <c r="Z341" s="337"/>
      <c r="AA341" s="337"/>
      <c r="AB341" s="337"/>
      <c r="AC341" s="337"/>
      <c r="AD341" s="337"/>
      <c r="AE341" s="337"/>
      <c r="AF341" s="337"/>
      <c r="AG341" s="337"/>
      <c r="AH341" s="337"/>
      <c r="AI341" s="337"/>
      <c r="AJ341" s="337"/>
      <c r="AK341" s="337"/>
      <c r="AL341" s="337"/>
      <c r="AM341" s="337"/>
      <c r="AN341" s="337"/>
      <c r="AO341" s="337"/>
      <c r="AP341" s="337"/>
      <c r="AQ341" s="337"/>
      <c r="AR341" s="337"/>
      <c r="AS341" s="337"/>
      <c r="AT341" s="337"/>
      <c r="AU341" s="337"/>
      <c r="AV341" s="337"/>
      <c r="AW341" s="337"/>
      <c r="AX341" s="337"/>
      <c r="AY341" s="337"/>
      <c r="AZ341" s="337"/>
      <c r="BA341" s="337"/>
      <c r="BB341" s="337"/>
      <c r="BC341" s="337"/>
      <c r="BD341" s="337"/>
      <c r="BE341" s="337"/>
      <c r="BF341" s="337"/>
      <c r="BG341" s="338"/>
      <c r="BH341" s="338"/>
      <c r="BI341" s="338"/>
      <c r="BJ341" s="338"/>
      <c r="BK341" s="338"/>
      <c r="BL341" s="338"/>
      <c r="BM341" s="338"/>
      <c r="BN341" s="338"/>
      <c r="BO341" s="338"/>
      <c r="BP341" s="338"/>
    </row>
    <row r="342" spans="1:68" ht="18.75" customHeight="1">
      <c r="A342" s="336"/>
      <c r="B342" s="488" t="s">
        <v>67</v>
      </c>
      <c r="C342" s="488"/>
      <c r="D342" s="488"/>
      <c r="E342" s="486" t="s">
        <v>132</v>
      </c>
      <c r="F342" s="486"/>
      <c r="G342" s="486"/>
      <c r="H342" s="486"/>
      <c r="I342" s="486"/>
      <c r="J342" s="486"/>
      <c r="K342" s="337"/>
      <c r="L342" s="337"/>
      <c r="M342" s="337"/>
      <c r="N342" s="337"/>
      <c r="O342" s="337"/>
      <c r="P342" s="337"/>
      <c r="Q342" s="337"/>
      <c r="R342" s="337"/>
      <c r="S342" s="337"/>
      <c r="T342" s="337"/>
      <c r="U342" s="337"/>
      <c r="V342" s="337"/>
      <c r="W342" s="337"/>
      <c r="X342" s="337"/>
      <c r="Y342" s="337"/>
      <c r="Z342" s="337"/>
      <c r="AA342" s="337"/>
      <c r="AB342" s="337"/>
      <c r="AC342" s="337"/>
      <c r="AD342" s="337"/>
      <c r="AE342" s="337"/>
      <c r="AF342" s="337"/>
      <c r="AG342" s="337"/>
      <c r="AH342" s="337"/>
      <c r="AI342" s="337"/>
      <c r="AJ342" s="337"/>
      <c r="AK342" s="337"/>
      <c r="AL342" s="337"/>
      <c r="AM342" s="337"/>
      <c r="AN342" s="337"/>
      <c r="AO342" s="337"/>
      <c r="AP342" s="337"/>
      <c r="AQ342" s="337"/>
      <c r="AR342" s="337"/>
      <c r="AS342" s="337"/>
      <c r="AT342" s="337"/>
      <c r="AU342" s="337"/>
      <c r="AV342" s="337"/>
      <c r="AW342" s="337"/>
      <c r="AX342" s="337"/>
      <c r="AY342" s="337"/>
      <c r="AZ342" s="337"/>
      <c r="BA342" s="337"/>
      <c r="BB342" s="337"/>
      <c r="BC342" s="337"/>
      <c r="BD342" s="337"/>
      <c r="BE342" s="337"/>
      <c r="BF342" s="337"/>
      <c r="BG342" s="338"/>
      <c r="BH342" s="338"/>
      <c r="BI342" s="338"/>
      <c r="BJ342" s="338"/>
      <c r="BK342" s="338"/>
      <c r="BL342" s="338"/>
      <c r="BM342" s="338"/>
      <c r="BN342" s="338"/>
      <c r="BO342" s="338"/>
      <c r="BP342" s="338"/>
    </row>
    <row r="343" spans="1:68" ht="18.75" customHeight="1">
      <c r="A343" s="336"/>
      <c r="B343" s="488"/>
      <c r="C343" s="488"/>
      <c r="D343" s="488"/>
      <c r="E343" s="487">
        <v>95.45</v>
      </c>
      <c r="F343" s="487"/>
      <c r="G343" s="487"/>
      <c r="H343" s="487"/>
      <c r="I343" s="487"/>
      <c r="J343" s="487"/>
      <c r="K343" s="337"/>
      <c r="L343" s="337"/>
      <c r="M343" s="337"/>
      <c r="N343" s="337"/>
      <c r="O343" s="337"/>
      <c r="P343" s="337"/>
      <c r="Q343" s="337"/>
      <c r="R343" s="337"/>
      <c r="S343" s="337"/>
      <c r="T343" s="337"/>
      <c r="U343" s="337"/>
      <c r="V343" s="337"/>
      <c r="W343" s="337"/>
      <c r="X343" s="337"/>
      <c r="Y343" s="337"/>
      <c r="Z343" s="337"/>
      <c r="AA343" s="337"/>
      <c r="AB343" s="337"/>
      <c r="AC343" s="337"/>
      <c r="AD343" s="337"/>
      <c r="AE343" s="337"/>
      <c r="AF343" s="337"/>
      <c r="AG343" s="337"/>
      <c r="AH343" s="337"/>
      <c r="AI343" s="337"/>
      <c r="AJ343" s="337"/>
      <c r="AK343" s="337"/>
      <c r="AL343" s="337"/>
      <c r="AM343" s="337"/>
      <c r="AN343" s="337"/>
      <c r="AO343" s="337"/>
      <c r="AP343" s="337"/>
      <c r="AQ343" s="337"/>
      <c r="AR343" s="337"/>
      <c r="AS343" s="337"/>
      <c r="AT343" s="337"/>
      <c r="AU343" s="337"/>
      <c r="AV343" s="337"/>
      <c r="AW343" s="337"/>
      <c r="AX343" s="337"/>
      <c r="AY343" s="337"/>
      <c r="AZ343" s="337"/>
      <c r="BA343" s="337"/>
      <c r="BB343" s="337"/>
      <c r="BC343" s="337"/>
      <c r="BD343" s="337"/>
      <c r="BE343" s="337"/>
      <c r="BF343" s="337"/>
      <c r="BG343" s="338"/>
      <c r="BH343" s="338"/>
      <c r="BI343" s="338"/>
      <c r="BJ343" s="338"/>
      <c r="BK343" s="338"/>
      <c r="BL343" s="338"/>
      <c r="BM343" s="338"/>
      <c r="BN343" s="338"/>
      <c r="BO343" s="338"/>
      <c r="BP343" s="338"/>
    </row>
    <row r="344" spans="1:68" ht="18.75" customHeight="1">
      <c r="A344" s="336"/>
      <c r="B344" s="484">
        <v>1</v>
      </c>
      <c r="C344" s="484"/>
      <c r="D344" s="484"/>
      <c r="E344" s="485">
        <v>13.97</v>
      </c>
      <c r="F344" s="485"/>
      <c r="G344" s="485"/>
      <c r="H344" s="485"/>
      <c r="I344" s="485"/>
      <c r="J344" s="485"/>
      <c r="K344" s="337"/>
      <c r="L344" s="337"/>
      <c r="M344" s="337"/>
      <c r="N344" s="337"/>
      <c r="O344" s="337"/>
      <c r="P344" s="337"/>
      <c r="Q344" s="337"/>
      <c r="R344" s="337"/>
      <c r="S344" s="337"/>
      <c r="T344" s="337"/>
      <c r="U344" s="337"/>
      <c r="V344" s="337"/>
      <c r="W344" s="337"/>
      <c r="X344" s="337"/>
      <c r="Y344" s="337"/>
      <c r="Z344" s="337"/>
      <c r="AA344" s="337"/>
      <c r="AB344" s="337"/>
      <c r="AC344" s="337"/>
      <c r="AD344" s="337"/>
      <c r="AE344" s="337"/>
      <c r="AF344" s="337"/>
      <c r="AG344" s="337"/>
      <c r="AH344" s="337"/>
      <c r="AI344" s="337"/>
      <c r="AJ344" s="337"/>
      <c r="AK344" s="337"/>
      <c r="AL344" s="337"/>
      <c r="AM344" s="337"/>
      <c r="AN344" s="337"/>
      <c r="AO344" s="337"/>
      <c r="AP344" s="337"/>
      <c r="AQ344" s="337"/>
      <c r="AR344" s="337"/>
      <c r="AS344" s="337"/>
      <c r="AT344" s="337"/>
      <c r="AU344" s="337"/>
      <c r="AV344" s="337"/>
      <c r="AW344" s="337"/>
      <c r="AX344" s="337"/>
      <c r="AY344" s="337"/>
      <c r="AZ344" s="337"/>
      <c r="BA344" s="337"/>
      <c r="BB344" s="337"/>
      <c r="BC344" s="337"/>
      <c r="BD344" s="337"/>
      <c r="BE344" s="337"/>
      <c r="BF344" s="337"/>
      <c r="BG344" s="338"/>
      <c r="BH344" s="338"/>
      <c r="BI344" s="338"/>
      <c r="BJ344" s="338"/>
      <c r="BK344" s="338"/>
      <c r="BL344" s="338"/>
      <c r="BM344" s="338"/>
      <c r="BN344" s="338"/>
      <c r="BO344" s="338"/>
      <c r="BP344" s="338"/>
    </row>
    <row r="345" spans="1:68" ht="18.75" customHeight="1">
      <c r="A345" s="336"/>
      <c r="B345" s="484">
        <v>2</v>
      </c>
      <c r="C345" s="484"/>
      <c r="D345" s="484"/>
      <c r="E345" s="485">
        <v>4.53</v>
      </c>
      <c r="F345" s="485"/>
      <c r="G345" s="485"/>
      <c r="H345" s="485"/>
      <c r="I345" s="485"/>
      <c r="J345" s="485"/>
      <c r="K345" s="337"/>
      <c r="L345" s="337"/>
      <c r="M345" s="337"/>
      <c r="N345" s="337"/>
      <c r="O345" s="337"/>
      <c r="P345" s="337"/>
      <c r="Q345" s="337"/>
      <c r="R345" s="337"/>
      <c r="S345" s="337"/>
      <c r="T345" s="337"/>
      <c r="U345" s="337"/>
      <c r="V345" s="337"/>
      <c r="W345" s="337"/>
      <c r="X345" s="337"/>
      <c r="Y345" s="337"/>
      <c r="Z345" s="337"/>
      <c r="AA345" s="337"/>
      <c r="AB345" s="337"/>
      <c r="AC345" s="337"/>
      <c r="AD345" s="337"/>
      <c r="AE345" s="337"/>
      <c r="AF345" s="337"/>
      <c r="AG345" s="337"/>
      <c r="AH345" s="337"/>
      <c r="AI345" s="337"/>
      <c r="AJ345" s="337"/>
      <c r="AK345" s="337"/>
      <c r="AL345" s="337"/>
      <c r="AM345" s="337"/>
      <c r="AN345" s="337"/>
      <c r="AO345" s="337"/>
      <c r="AP345" s="337"/>
      <c r="AQ345" s="337"/>
      <c r="AR345" s="337"/>
      <c r="AS345" s="337"/>
      <c r="AT345" s="337"/>
      <c r="AU345" s="337"/>
      <c r="AV345" s="337"/>
      <c r="AW345" s="337"/>
      <c r="AX345" s="337"/>
      <c r="AY345" s="337"/>
      <c r="AZ345" s="337"/>
      <c r="BA345" s="337"/>
      <c r="BB345" s="337"/>
      <c r="BC345" s="337"/>
      <c r="BD345" s="337"/>
      <c r="BE345" s="337"/>
      <c r="BF345" s="337"/>
      <c r="BG345" s="338"/>
      <c r="BH345" s="338"/>
      <c r="BI345" s="338"/>
      <c r="BJ345" s="338"/>
      <c r="BK345" s="338"/>
      <c r="BL345" s="338"/>
      <c r="BM345" s="338"/>
      <c r="BN345" s="338"/>
      <c r="BO345" s="338"/>
      <c r="BP345" s="338"/>
    </row>
    <row r="346" spans="1:68" ht="18.75" customHeight="1">
      <c r="A346" s="336"/>
      <c r="B346" s="484">
        <v>3</v>
      </c>
      <c r="C346" s="484"/>
      <c r="D346" s="484"/>
      <c r="E346" s="485">
        <v>3.31</v>
      </c>
      <c r="F346" s="485"/>
      <c r="G346" s="485"/>
      <c r="H346" s="485"/>
      <c r="I346" s="485"/>
      <c r="J346" s="485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37"/>
      <c r="Z346" s="337"/>
      <c r="AA346" s="337"/>
      <c r="AB346" s="337"/>
      <c r="AC346" s="337"/>
      <c r="AD346" s="337"/>
      <c r="AE346" s="337"/>
      <c r="AF346" s="337"/>
      <c r="AG346" s="337"/>
      <c r="AH346" s="337"/>
      <c r="AI346" s="337"/>
      <c r="AJ346" s="337"/>
      <c r="AK346" s="337"/>
      <c r="AL346" s="337"/>
      <c r="AM346" s="337"/>
      <c r="AN346" s="337"/>
      <c r="AO346" s="337"/>
      <c r="AP346" s="337"/>
      <c r="AQ346" s="337"/>
      <c r="AR346" s="337"/>
      <c r="AS346" s="337"/>
      <c r="AT346" s="337"/>
      <c r="AU346" s="337"/>
      <c r="AV346" s="337"/>
      <c r="AW346" s="337"/>
      <c r="AX346" s="337"/>
      <c r="AY346" s="337"/>
      <c r="AZ346" s="337"/>
      <c r="BA346" s="337"/>
      <c r="BB346" s="337"/>
      <c r="BC346" s="337"/>
      <c r="BD346" s="337"/>
      <c r="BE346" s="337"/>
      <c r="BF346" s="337"/>
      <c r="BG346" s="338"/>
      <c r="BH346" s="338"/>
      <c r="BI346" s="338"/>
      <c r="BJ346" s="338"/>
      <c r="BK346" s="338"/>
      <c r="BL346" s="338"/>
      <c r="BM346" s="338"/>
      <c r="BN346" s="338"/>
      <c r="BO346" s="338"/>
      <c r="BP346" s="338"/>
    </row>
    <row r="347" spans="1:68" ht="18.75" customHeight="1">
      <c r="A347" s="336"/>
      <c r="B347" s="484">
        <v>4</v>
      </c>
      <c r="C347" s="484"/>
      <c r="D347" s="484"/>
      <c r="E347" s="485">
        <v>2.87</v>
      </c>
      <c r="F347" s="485"/>
      <c r="G347" s="485"/>
      <c r="H347" s="485"/>
      <c r="I347" s="485"/>
      <c r="J347" s="485"/>
      <c r="K347" s="337"/>
      <c r="L347" s="337"/>
      <c r="M347" s="337"/>
      <c r="N347" s="337"/>
      <c r="O347" s="337"/>
      <c r="P347" s="337"/>
      <c r="Q347" s="337"/>
      <c r="R347" s="337"/>
      <c r="S347" s="337"/>
      <c r="T347" s="337"/>
      <c r="U347" s="337"/>
      <c r="V347" s="337"/>
      <c r="W347" s="337"/>
      <c r="X347" s="337"/>
      <c r="Y347" s="337"/>
      <c r="Z347" s="337"/>
      <c r="AA347" s="337"/>
      <c r="AB347" s="337"/>
      <c r="AC347" s="337"/>
      <c r="AD347" s="337"/>
      <c r="AE347" s="337"/>
      <c r="AF347" s="337"/>
      <c r="AG347" s="337"/>
      <c r="AH347" s="337"/>
      <c r="AI347" s="337"/>
      <c r="AJ347" s="337"/>
      <c r="AK347" s="337"/>
      <c r="AL347" s="337"/>
      <c r="AM347" s="337"/>
      <c r="AN347" s="337"/>
      <c r="AO347" s="337"/>
      <c r="AP347" s="337"/>
      <c r="AQ347" s="337"/>
      <c r="AR347" s="337"/>
      <c r="AS347" s="337"/>
      <c r="AT347" s="337"/>
      <c r="AU347" s="337"/>
      <c r="AV347" s="337"/>
      <c r="AW347" s="337"/>
      <c r="AX347" s="337"/>
      <c r="AY347" s="337"/>
      <c r="AZ347" s="337"/>
      <c r="BA347" s="337"/>
      <c r="BB347" s="337"/>
      <c r="BC347" s="337"/>
      <c r="BD347" s="337"/>
      <c r="BE347" s="337"/>
      <c r="BF347" s="337"/>
      <c r="BG347" s="338"/>
      <c r="BH347" s="338"/>
      <c r="BI347" s="338"/>
      <c r="BJ347" s="338"/>
      <c r="BK347" s="338"/>
      <c r="BL347" s="338"/>
      <c r="BM347" s="338"/>
      <c r="BN347" s="338"/>
      <c r="BO347" s="338"/>
      <c r="BP347" s="338"/>
    </row>
    <row r="348" spans="1:68" ht="18.75" customHeight="1">
      <c r="A348" s="336"/>
      <c r="B348" s="484">
        <v>5</v>
      </c>
      <c r="C348" s="484"/>
      <c r="D348" s="484"/>
      <c r="E348" s="485">
        <v>2.65</v>
      </c>
      <c r="F348" s="485"/>
      <c r="G348" s="485"/>
      <c r="H348" s="485"/>
      <c r="I348" s="485"/>
      <c r="J348" s="485"/>
      <c r="K348" s="337"/>
      <c r="L348" s="337"/>
      <c r="M348" s="337"/>
      <c r="N348" s="337"/>
      <c r="O348" s="337"/>
      <c r="P348" s="337"/>
      <c r="Q348" s="337"/>
      <c r="R348" s="337"/>
      <c r="S348" s="337"/>
      <c r="T348" s="337"/>
      <c r="U348" s="337"/>
      <c r="V348" s="337"/>
      <c r="W348" s="337"/>
      <c r="X348" s="337"/>
      <c r="Y348" s="337"/>
      <c r="Z348" s="337"/>
      <c r="AA348" s="337"/>
      <c r="AB348" s="337"/>
      <c r="AC348" s="337"/>
      <c r="AD348" s="337"/>
      <c r="AE348" s="337"/>
      <c r="AF348" s="337"/>
      <c r="AG348" s="337"/>
      <c r="AH348" s="337"/>
      <c r="AI348" s="337"/>
      <c r="AJ348" s="337"/>
      <c r="AK348" s="337"/>
      <c r="AL348" s="337"/>
      <c r="AM348" s="337"/>
      <c r="AN348" s="337"/>
      <c r="AO348" s="337"/>
      <c r="AP348" s="337"/>
      <c r="AQ348" s="337"/>
      <c r="AR348" s="337"/>
      <c r="AS348" s="337"/>
      <c r="AT348" s="337"/>
      <c r="AU348" s="337"/>
      <c r="AV348" s="337"/>
      <c r="AW348" s="337"/>
      <c r="AX348" s="337"/>
      <c r="AY348" s="337"/>
      <c r="AZ348" s="337"/>
      <c r="BA348" s="337"/>
      <c r="BB348" s="337"/>
      <c r="BC348" s="337"/>
      <c r="BD348" s="337"/>
      <c r="BE348" s="337"/>
      <c r="BF348" s="337"/>
      <c r="BG348" s="338"/>
      <c r="BH348" s="338"/>
      <c r="BI348" s="338"/>
      <c r="BJ348" s="338"/>
      <c r="BK348" s="338"/>
      <c r="BL348" s="338"/>
      <c r="BM348" s="338"/>
      <c r="BN348" s="338"/>
      <c r="BO348" s="338"/>
      <c r="BP348" s="338"/>
    </row>
    <row r="349" spans="1:68" ht="18.75" customHeight="1">
      <c r="A349" s="336"/>
      <c r="B349" s="484">
        <v>6</v>
      </c>
      <c r="C349" s="484"/>
      <c r="D349" s="484"/>
      <c r="E349" s="485">
        <v>2.52</v>
      </c>
      <c r="F349" s="485"/>
      <c r="G349" s="485"/>
      <c r="H349" s="485"/>
      <c r="I349" s="485"/>
      <c r="J349" s="485"/>
      <c r="K349" s="337"/>
      <c r="L349" s="337"/>
      <c r="M349" s="337"/>
      <c r="N349" s="337"/>
      <c r="O349" s="337"/>
      <c r="P349" s="337"/>
      <c r="Q349" s="337"/>
      <c r="R349" s="337"/>
      <c r="S349" s="337"/>
      <c r="T349" s="337"/>
      <c r="U349" s="337"/>
      <c r="V349" s="337"/>
      <c r="W349" s="337"/>
      <c r="X349" s="337"/>
      <c r="Y349" s="337"/>
      <c r="Z349" s="337"/>
      <c r="AA349" s="337"/>
      <c r="AB349" s="337"/>
      <c r="AC349" s="337"/>
      <c r="AD349" s="337"/>
      <c r="AE349" s="337"/>
      <c r="AF349" s="337"/>
      <c r="AG349" s="337"/>
      <c r="AH349" s="337"/>
      <c r="AI349" s="337"/>
      <c r="AJ349" s="337"/>
      <c r="AK349" s="337"/>
      <c r="AL349" s="337"/>
      <c r="AM349" s="337"/>
      <c r="AN349" s="337"/>
      <c r="AO349" s="337"/>
      <c r="AP349" s="337"/>
      <c r="AQ349" s="337"/>
      <c r="AR349" s="337"/>
      <c r="AS349" s="337"/>
      <c r="AT349" s="337"/>
      <c r="AU349" s="337"/>
      <c r="AV349" s="337"/>
      <c r="AW349" s="337"/>
      <c r="AX349" s="337"/>
      <c r="AY349" s="337"/>
      <c r="AZ349" s="337"/>
      <c r="BA349" s="337"/>
      <c r="BB349" s="337"/>
      <c r="BC349" s="337"/>
      <c r="BD349" s="337"/>
      <c r="BE349" s="337"/>
      <c r="BF349" s="337"/>
      <c r="BG349" s="338"/>
      <c r="BH349" s="338"/>
      <c r="BI349" s="338"/>
      <c r="BJ349" s="338"/>
      <c r="BK349" s="338"/>
      <c r="BL349" s="338"/>
      <c r="BM349" s="338"/>
      <c r="BN349" s="338"/>
      <c r="BO349" s="338"/>
      <c r="BP349" s="338"/>
    </row>
    <row r="350" spans="1:68" ht="18.75" customHeight="1">
      <c r="A350" s="336"/>
      <c r="B350" s="484">
        <v>7</v>
      </c>
      <c r="C350" s="484"/>
      <c r="D350" s="484"/>
      <c r="E350" s="485">
        <v>2.4300000000000002</v>
      </c>
      <c r="F350" s="485"/>
      <c r="G350" s="485"/>
      <c r="H350" s="485"/>
      <c r="I350" s="485"/>
      <c r="J350" s="485"/>
      <c r="K350" s="337"/>
      <c r="L350" s="337"/>
      <c r="M350" s="337"/>
      <c r="N350" s="337"/>
      <c r="O350" s="337"/>
      <c r="P350" s="337"/>
      <c r="Q350" s="337"/>
      <c r="R350" s="337"/>
      <c r="S350" s="337"/>
      <c r="T350" s="337"/>
      <c r="U350" s="337"/>
      <c r="V350" s="337"/>
      <c r="W350" s="337"/>
      <c r="X350" s="337"/>
      <c r="Y350" s="337"/>
      <c r="Z350" s="337"/>
      <c r="AA350" s="337"/>
      <c r="AB350" s="337"/>
      <c r="AC350" s="337"/>
      <c r="AD350" s="337"/>
      <c r="AE350" s="337"/>
      <c r="AF350" s="337"/>
      <c r="AG350" s="337"/>
      <c r="AH350" s="337"/>
      <c r="AI350" s="337"/>
      <c r="AJ350" s="337"/>
      <c r="AK350" s="337"/>
      <c r="AL350" s="337"/>
      <c r="AM350" s="337"/>
      <c r="AN350" s="337"/>
      <c r="AO350" s="337"/>
      <c r="AP350" s="337"/>
      <c r="AQ350" s="337"/>
      <c r="AR350" s="337"/>
      <c r="AS350" s="337"/>
      <c r="AT350" s="337"/>
      <c r="AU350" s="337"/>
      <c r="AV350" s="337"/>
      <c r="AW350" s="337"/>
      <c r="AX350" s="337"/>
      <c r="AY350" s="337"/>
      <c r="AZ350" s="337"/>
      <c r="BA350" s="337"/>
      <c r="BB350" s="337"/>
      <c r="BC350" s="337"/>
      <c r="BD350" s="337"/>
      <c r="BE350" s="337"/>
      <c r="BF350" s="337"/>
      <c r="BG350" s="338"/>
      <c r="BH350" s="338"/>
      <c r="BI350" s="338"/>
      <c r="BJ350" s="338"/>
      <c r="BK350" s="338"/>
      <c r="BL350" s="338"/>
      <c r="BM350" s="338"/>
      <c r="BN350" s="338"/>
      <c r="BO350" s="338"/>
      <c r="BP350" s="338"/>
    </row>
    <row r="351" spans="1:68" ht="18.75" customHeight="1">
      <c r="A351" s="336"/>
      <c r="B351" s="484">
        <v>8</v>
      </c>
      <c r="C351" s="484"/>
      <c r="D351" s="484"/>
      <c r="E351" s="485">
        <v>2.37</v>
      </c>
      <c r="F351" s="485"/>
      <c r="G351" s="485"/>
      <c r="H351" s="485"/>
      <c r="I351" s="485"/>
      <c r="J351" s="485"/>
      <c r="K351" s="337"/>
      <c r="L351" s="337"/>
      <c r="M351" s="337"/>
      <c r="N351" s="337"/>
      <c r="O351" s="337"/>
      <c r="P351" s="337"/>
      <c r="Q351" s="337"/>
      <c r="R351" s="337"/>
      <c r="S351" s="337"/>
      <c r="T351" s="337"/>
      <c r="U351" s="337"/>
      <c r="V351" s="337"/>
      <c r="W351" s="337"/>
      <c r="X351" s="337"/>
      <c r="Y351" s="337"/>
      <c r="Z351" s="337"/>
      <c r="AA351" s="337"/>
      <c r="AB351" s="337"/>
      <c r="AC351" s="337"/>
      <c r="AD351" s="337"/>
      <c r="AE351" s="337"/>
      <c r="AF351" s="337"/>
      <c r="AG351" s="337"/>
      <c r="AH351" s="337"/>
      <c r="AI351" s="337"/>
      <c r="AJ351" s="337"/>
      <c r="AK351" s="337"/>
      <c r="AL351" s="337"/>
      <c r="AM351" s="337"/>
      <c r="AN351" s="337"/>
      <c r="AO351" s="337"/>
      <c r="AP351" s="337"/>
      <c r="AQ351" s="337"/>
      <c r="AR351" s="337"/>
      <c r="AS351" s="337"/>
      <c r="AT351" s="337"/>
      <c r="AU351" s="337"/>
      <c r="AV351" s="337"/>
      <c r="AW351" s="337"/>
      <c r="AX351" s="337"/>
      <c r="AY351" s="337"/>
      <c r="AZ351" s="337"/>
      <c r="BA351" s="337"/>
      <c r="BB351" s="337"/>
      <c r="BC351" s="337"/>
      <c r="BD351" s="337"/>
      <c r="BE351" s="337"/>
      <c r="BF351" s="337"/>
      <c r="BG351" s="338"/>
      <c r="BH351" s="338"/>
      <c r="BI351" s="338"/>
      <c r="BJ351" s="338"/>
      <c r="BK351" s="338"/>
      <c r="BL351" s="338"/>
      <c r="BM351" s="338"/>
      <c r="BN351" s="338"/>
      <c r="BO351" s="338"/>
      <c r="BP351" s="338"/>
    </row>
    <row r="352" spans="1:68" ht="18.75" customHeight="1">
      <c r="A352" s="336"/>
      <c r="B352" s="484">
        <v>9</v>
      </c>
      <c r="C352" s="484"/>
      <c r="D352" s="484"/>
      <c r="E352" s="485">
        <v>2.3199999999999998</v>
      </c>
      <c r="F352" s="485"/>
      <c r="G352" s="485"/>
      <c r="H352" s="485"/>
      <c r="I352" s="485"/>
      <c r="J352" s="485"/>
      <c r="K352" s="337"/>
      <c r="L352" s="337"/>
      <c r="M352" s="337"/>
      <c r="N352" s="337"/>
      <c r="O352" s="337"/>
      <c r="P352" s="337"/>
      <c r="Q352" s="337"/>
      <c r="R352" s="337"/>
      <c r="S352" s="337"/>
      <c r="T352" s="337"/>
      <c r="U352" s="337"/>
      <c r="V352" s="337"/>
      <c r="W352" s="337"/>
      <c r="X352" s="337"/>
      <c r="Y352" s="337"/>
      <c r="Z352" s="337"/>
      <c r="AA352" s="337"/>
      <c r="AB352" s="337"/>
      <c r="AC352" s="337"/>
      <c r="AD352" s="337"/>
      <c r="AE352" s="337"/>
      <c r="AF352" s="337"/>
      <c r="AG352" s="337"/>
      <c r="AH352" s="337"/>
      <c r="AI352" s="337"/>
      <c r="AJ352" s="337"/>
      <c r="AK352" s="337"/>
      <c r="AL352" s="337"/>
      <c r="AM352" s="337"/>
      <c r="AN352" s="337"/>
      <c r="AO352" s="337"/>
      <c r="AP352" s="337"/>
      <c r="AQ352" s="337"/>
      <c r="AR352" s="337"/>
      <c r="AS352" s="337"/>
      <c r="AT352" s="337"/>
      <c r="AU352" s="337"/>
      <c r="AV352" s="337"/>
      <c r="AW352" s="337"/>
      <c r="AX352" s="337"/>
      <c r="AY352" s="337"/>
      <c r="AZ352" s="337"/>
      <c r="BA352" s="337"/>
      <c r="BB352" s="337"/>
      <c r="BC352" s="337"/>
      <c r="BD352" s="337"/>
      <c r="BE352" s="337"/>
      <c r="BF352" s="337"/>
      <c r="BG352" s="338"/>
      <c r="BH352" s="338"/>
      <c r="BI352" s="338"/>
      <c r="BJ352" s="338"/>
      <c r="BK352" s="338"/>
      <c r="BL352" s="338"/>
      <c r="BM352" s="338"/>
      <c r="BN352" s="338"/>
      <c r="BO352" s="338"/>
      <c r="BP352" s="338"/>
    </row>
    <row r="353" spans="1:68" ht="18.75" customHeight="1">
      <c r="A353" s="336"/>
      <c r="B353" s="570" t="s">
        <v>68</v>
      </c>
      <c r="C353" s="570"/>
      <c r="D353" s="570"/>
      <c r="E353" s="485">
        <v>2</v>
      </c>
      <c r="F353" s="485"/>
      <c r="G353" s="485"/>
      <c r="H353" s="485"/>
      <c r="I353" s="485"/>
      <c r="J353" s="485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37"/>
      <c r="Z353" s="337"/>
      <c r="AA353" s="337"/>
      <c r="AB353" s="337"/>
      <c r="AC353" s="337"/>
      <c r="AD353" s="337"/>
      <c r="AE353" s="337"/>
      <c r="AF353" s="337"/>
      <c r="AG353" s="337"/>
      <c r="AH353" s="337"/>
      <c r="AI353" s="337"/>
      <c r="AJ353" s="337"/>
      <c r="AK353" s="337"/>
      <c r="AL353" s="337"/>
      <c r="AM353" s="337"/>
      <c r="AN353" s="337"/>
      <c r="AO353" s="337"/>
      <c r="AP353" s="337"/>
      <c r="AQ353" s="337"/>
      <c r="AR353" s="337"/>
      <c r="AS353" s="337"/>
      <c r="AT353" s="337"/>
      <c r="AU353" s="337"/>
      <c r="AV353" s="337"/>
      <c r="AW353" s="337"/>
      <c r="AX353" s="337"/>
      <c r="AY353" s="337"/>
      <c r="AZ353" s="337"/>
      <c r="BA353" s="337"/>
      <c r="BB353" s="337"/>
      <c r="BC353" s="337"/>
      <c r="BD353" s="337"/>
      <c r="BE353" s="337"/>
      <c r="BF353" s="337"/>
      <c r="BG353" s="338"/>
      <c r="BH353" s="338"/>
      <c r="BI353" s="338"/>
      <c r="BJ353" s="338"/>
      <c r="BK353" s="338"/>
      <c r="BL353" s="338"/>
      <c r="BM353" s="338"/>
      <c r="BN353" s="338"/>
      <c r="BO353" s="338"/>
      <c r="BP353" s="338"/>
    </row>
  </sheetData>
  <mergeCells count="822">
    <mergeCell ref="AL183:AQ183"/>
    <mergeCell ref="B184:G184"/>
    <mergeCell ref="H184:M184"/>
    <mergeCell ref="N184:S184"/>
    <mergeCell ref="T184:Y184"/>
    <mergeCell ref="Z184:AE184"/>
    <mergeCell ref="AF184:AK184"/>
    <mergeCell ref="AL184:AQ184"/>
    <mergeCell ref="B183:G183"/>
    <mergeCell ref="H183:M183"/>
    <mergeCell ref="N183:S183"/>
    <mergeCell ref="T183:Y183"/>
    <mergeCell ref="Z183:AE183"/>
    <mergeCell ref="AF183:AK183"/>
    <mergeCell ref="B190:G190"/>
    <mergeCell ref="H190:M190"/>
    <mergeCell ref="N190:S190"/>
    <mergeCell ref="T190:Y190"/>
    <mergeCell ref="Z190:AE190"/>
    <mergeCell ref="AF190:AK190"/>
    <mergeCell ref="B188:G189"/>
    <mergeCell ref="H188:Y188"/>
    <mergeCell ref="Z188:AE189"/>
    <mergeCell ref="AF188:AK189"/>
    <mergeCell ref="H189:M189"/>
    <mergeCell ref="N189:S189"/>
    <mergeCell ref="T189:Y189"/>
    <mergeCell ref="B192:G192"/>
    <mergeCell ref="H192:M192"/>
    <mergeCell ref="N192:S192"/>
    <mergeCell ref="T192:Y192"/>
    <mergeCell ref="Z192:AE192"/>
    <mergeCell ref="AF192:AK192"/>
    <mergeCell ref="B191:G191"/>
    <mergeCell ref="H191:M191"/>
    <mergeCell ref="N191:S191"/>
    <mergeCell ref="T191:Y191"/>
    <mergeCell ref="Z191:AE191"/>
    <mergeCell ref="AF191:AK191"/>
    <mergeCell ref="B197:G197"/>
    <mergeCell ref="H197:M197"/>
    <mergeCell ref="N197:S197"/>
    <mergeCell ref="T197:Y197"/>
    <mergeCell ref="Z197:AE197"/>
    <mergeCell ref="AF197:AK197"/>
    <mergeCell ref="B195:G196"/>
    <mergeCell ref="H195:Y195"/>
    <mergeCell ref="Z195:AE196"/>
    <mergeCell ref="AF195:AK196"/>
    <mergeCell ref="H196:M196"/>
    <mergeCell ref="N196:S196"/>
    <mergeCell ref="T196:Y196"/>
    <mergeCell ref="B199:G199"/>
    <mergeCell ref="H199:M199"/>
    <mergeCell ref="N199:S199"/>
    <mergeCell ref="T199:Y199"/>
    <mergeCell ref="Z199:AE199"/>
    <mergeCell ref="AF199:AK199"/>
    <mergeCell ref="B198:G198"/>
    <mergeCell ref="H198:M198"/>
    <mergeCell ref="N198:S198"/>
    <mergeCell ref="T198:Y198"/>
    <mergeCell ref="Z198:AE198"/>
    <mergeCell ref="AF198:AK198"/>
    <mergeCell ref="B201:G201"/>
    <mergeCell ref="H201:M201"/>
    <mergeCell ref="N201:S201"/>
    <mergeCell ref="T201:Y201"/>
    <mergeCell ref="Z201:AE201"/>
    <mergeCell ref="AF201:AK201"/>
    <mergeCell ref="B200:G200"/>
    <mergeCell ref="H200:M200"/>
    <mergeCell ref="N200:S200"/>
    <mergeCell ref="T200:Y200"/>
    <mergeCell ref="Z200:AE200"/>
    <mergeCell ref="AF200:AK200"/>
    <mergeCell ref="B203:G203"/>
    <mergeCell ref="H203:M203"/>
    <mergeCell ref="N203:S203"/>
    <mergeCell ref="T203:Y203"/>
    <mergeCell ref="Z203:AE203"/>
    <mergeCell ref="AF203:AK203"/>
    <mergeCell ref="B202:G202"/>
    <mergeCell ref="H202:M202"/>
    <mergeCell ref="N202:S202"/>
    <mergeCell ref="T202:Y202"/>
    <mergeCell ref="Z202:AE202"/>
    <mergeCell ref="AF202:AK202"/>
    <mergeCell ref="B205:G205"/>
    <mergeCell ref="H205:M205"/>
    <mergeCell ref="N205:S205"/>
    <mergeCell ref="T205:Y205"/>
    <mergeCell ref="Z205:AE205"/>
    <mergeCell ref="AF205:AK205"/>
    <mergeCell ref="B204:G204"/>
    <mergeCell ref="H204:M204"/>
    <mergeCell ref="N204:S204"/>
    <mergeCell ref="T204:Y204"/>
    <mergeCell ref="Z204:AE204"/>
    <mergeCell ref="AF204:AK204"/>
    <mergeCell ref="H207:M207"/>
    <mergeCell ref="N207:S207"/>
    <mergeCell ref="T207:Y207"/>
    <mergeCell ref="Z207:AE207"/>
    <mergeCell ref="AF207:AK207"/>
    <mergeCell ref="B206:G206"/>
    <mergeCell ref="H206:M206"/>
    <mergeCell ref="N206:S206"/>
    <mergeCell ref="T206:Y206"/>
    <mergeCell ref="Z206:AE206"/>
    <mergeCell ref="AF206:AK206"/>
    <mergeCell ref="H211:Y211"/>
    <mergeCell ref="Z211:AE212"/>
    <mergeCell ref="AF211:AK212"/>
    <mergeCell ref="H212:M212"/>
    <mergeCell ref="N212:S212"/>
    <mergeCell ref="T212:Y212"/>
    <mergeCell ref="B208:G208"/>
    <mergeCell ref="H208:M208"/>
    <mergeCell ref="N208:S208"/>
    <mergeCell ref="T208:Y208"/>
    <mergeCell ref="Z208:AE208"/>
    <mergeCell ref="AF208:AK208"/>
    <mergeCell ref="H214:M214"/>
    <mergeCell ref="N214:S214"/>
    <mergeCell ref="T214:Y214"/>
    <mergeCell ref="Z214:AE214"/>
    <mergeCell ref="AF214:AK214"/>
    <mergeCell ref="B213:G213"/>
    <mergeCell ref="H213:M213"/>
    <mergeCell ref="N213:S213"/>
    <mergeCell ref="T213:Y213"/>
    <mergeCell ref="Z213:AE213"/>
    <mergeCell ref="AF213:AK213"/>
    <mergeCell ref="H218:Y218"/>
    <mergeCell ref="Z218:AE219"/>
    <mergeCell ref="AF218:AK219"/>
    <mergeCell ref="H219:M219"/>
    <mergeCell ref="N219:S219"/>
    <mergeCell ref="T219:Y219"/>
    <mergeCell ref="B215:G215"/>
    <mergeCell ref="H215:M215"/>
    <mergeCell ref="N215:S215"/>
    <mergeCell ref="T215:Y215"/>
    <mergeCell ref="Z215:AE215"/>
    <mergeCell ref="AF215:AK215"/>
    <mergeCell ref="H221:M221"/>
    <mergeCell ref="N221:S221"/>
    <mergeCell ref="T221:Y221"/>
    <mergeCell ref="Z221:AE221"/>
    <mergeCell ref="AF221:AK221"/>
    <mergeCell ref="B220:G220"/>
    <mergeCell ref="H220:M220"/>
    <mergeCell ref="N220:S220"/>
    <mergeCell ref="T220:Y220"/>
    <mergeCell ref="Z220:AE220"/>
    <mergeCell ref="AF220:AK220"/>
    <mergeCell ref="H223:M223"/>
    <mergeCell ref="N223:S223"/>
    <mergeCell ref="T223:Y223"/>
    <mergeCell ref="Z223:AE223"/>
    <mergeCell ref="AF223:AK223"/>
    <mergeCell ref="B222:G222"/>
    <mergeCell ref="H222:M222"/>
    <mergeCell ref="N222:S222"/>
    <mergeCell ref="T222:Y222"/>
    <mergeCell ref="Z222:AE222"/>
    <mergeCell ref="AF222:AK222"/>
    <mergeCell ref="H225:M225"/>
    <mergeCell ref="N225:S225"/>
    <mergeCell ref="T225:Y225"/>
    <mergeCell ref="Z225:AE225"/>
    <mergeCell ref="AF225:AK225"/>
    <mergeCell ref="B224:G224"/>
    <mergeCell ref="H224:M224"/>
    <mergeCell ref="N224:S224"/>
    <mergeCell ref="T224:Y224"/>
    <mergeCell ref="Z224:AE224"/>
    <mergeCell ref="AF224:AK224"/>
    <mergeCell ref="H227:M227"/>
    <mergeCell ref="N227:S227"/>
    <mergeCell ref="T227:Y227"/>
    <mergeCell ref="Z227:AE227"/>
    <mergeCell ref="AF227:AK227"/>
    <mergeCell ref="B226:G226"/>
    <mergeCell ref="H226:M226"/>
    <mergeCell ref="N226:S226"/>
    <mergeCell ref="T226:Y226"/>
    <mergeCell ref="Z226:AE226"/>
    <mergeCell ref="AF226:AK226"/>
    <mergeCell ref="H229:M229"/>
    <mergeCell ref="N229:S229"/>
    <mergeCell ref="T229:Y229"/>
    <mergeCell ref="Z229:AE229"/>
    <mergeCell ref="AF229:AK229"/>
    <mergeCell ref="B228:G228"/>
    <mergeCell ref="H228:M228"/>
    <mergeCell ref="N228:S228"/>
    <mergeCell ref="T228:Y228"/>
    <mergeCell ref="Z228:AE228"/>
    <mergeCell ref="AF228:AK228"/>
    <mergeCell ref="H231:M231"/>
    <mergeCell ref="N231:S231"/>
    <mergeCell ref="T231:Y231"/>
    <mergeCell ref="Z231:AE231"/>
    <mergeCell ref="AF231:AK231"/>
    <mergeCell ref="B230:G230"/>
    <mergeCell ref="H230:M230"/>
    <mergeCell ref="N230:S230"/>
    <mergeCell ref="T230:Y230"/>
    <mergeCell ref="Z230:AE230"/>
    <mergeCell ref="AF230:AK230"/>
    <mergeCell ref="J252:P252"/>
    <mergeCell ref="Q252:W252"/>
    <mergeCell ref="X252:AB252"/>
    <mergeCell ref="AC252:AG252"/>
    <mergeCell ref="AH252:AO252"/>
    <mergeCell ref="AP252:AS252"/>
    <mergeCell ref="B252:C254"/>
    <mergeCell ref="D252:I252"/>
    <mergeCell ref="D253:I253"/>
    <mergeCell ref="D254:I254"/>
    <mergeCell ref="J254:P254"/>
    <mergeCell ref="Q254:W254"/>
    <mergeCell ref="X254:AB254"/>
    <mergeCell ref="AC254:AG254"/>
    <mergeCell ref="AH254:AO254"/>
    <mergeCell ref="AP254:AS254"/>
    <mergeCell ref="J253:P253"/>
    <mergeCell ref="Q253:W253"/>
    <mergeCell ref="X253:AB253"/>
    <mergeCell ref="AC253:AG253"/>
    <mergeCell ref="AH253:AO253"/>
    <mergeCell ref="AP253:AS253"/>
    <mergeCell ref="AH255:AO255"/>
    <mergeCell ref="AP255:AS255"/>
    <mergeCell ref="B256:C256"/>
    <mergeCell ref="D256:I256"/>
    <mergeCell ref="J256:P256"/>
    <mergeCell ref="Q256:W256"/>
    <mergeCell ref="X256:AB256"/>
    <mergeCell ref="AC256:AG256"/>
    <mergeCell ref="AH256:AO256"/>
    <mergeCell ref="AP256:AS256"/>
    <mergeCell ref="B255:C255"/>
    <mergeCell ref="D255:I255"/>
    <mergeCell ref="J255:P255"/>
    <mergeCell ref="Q255:W255"/>
    <mergeCell ref="X255:AB255"/>
    <mergeCell ref="AC255:AG255"/>
    <mergeCell ref="AH257:AO257"/>
    <mergeCell ref="AP257:AS257"/>
    <mergeCell ref="B258:C258"/>
    <mergeCell ref="D258:I258"/>
    <mergeCell ref="J258:P258"/>
    <mergeCell ref="Q258:W258"/>
    <mergeCell ref="X258:AB258"/>
    <mergeCell ref="AC258:AG258"/>
    <mergeCell ref="AH258:AO258"/>
    <mergeCell ref="AP258:AS258"/>
    <mergeCell ref="B257:C257"/>
    <mergeCell ref="D257:I257"/>
    <mergeCell ref="J257:P257"/>
    <mergeCell ref="Q257:W257"/>
    <mergeCell ref="X257:AB257"/>
    <mergeCell ref="AC257:AG257"/>
    <mergeCell ref="AH259:AO259"/>
    <mergeCell ref="AP259:AS259"/>
    <mergeCell ref="H263:K263"/>
    <mergeCell ref="B264:J265"/>
    <mergeCell ref="AB264:AB265"/>
    <mergeCell ref="AC264:AE264"/>
    <mergeCell ref="AF264:AF265"/>
    <mergeCell ref="AG264:AK264"/>
    <mergeCell ref="AL264:AL265"/>
    <mergeCell ref="AC265:AE265"/>
    <mergeCell ref="B259:C259"/>
    <mergeCell ref="D259:I259"/>
    <mergeCell ref="J259:P259"/>
    <mergeCell ref="Q259:W259"/>
    <mergeCell ref="X259:AB259"/>
    <mergeCell ref="AC259:AG259"/>
    <mergeCell ref="AG265:AK265"/>
    <mergeCell ref="N266:N267"/>
    <mergeCell ref="O266:Q266"/>
    <mergeCell ref="R266:R267"/>
    <mergeCell ref="S266:W266"/>
    <mergeCell ref="X266:X267"/>
    <mergeCell ref="Y266:AB267"/>
    <mergeCell ref="O267:Q267"/>
    <mergeCell ref="S267:W267"/>
    <mergeCell ref="V276:V277"/>
    <mergeCell ref="W276:Z276"/>
    <mergeCell ref="AA276:AA277"/>
    <mergeCell ref="AB276:AE277"/>
    <mergeCell ref="S277:U277"/>
    <mergeCell ref="W277:Z277"/>
    <mergeCell ref="B269:G270"/>
    <mergeCell ref="L271:O271"/>
    <mergeCell ref="Q271:T271"/>
    <mergeCell ref="G275:H275"/>
    <mergeCell ref="B276:J277"/>
    <mergeCell ref="R276:R277"/>
    <mergeCell ref="S276:U276"/>
    <mergeCell ref="X286:Z286"/>
    <mergeCell ref="AA286:AA287"/>
    <mergeCell ref="AC286:AE286"/>
    <mergeCell ref="AG286:AG287"/>
    <mergeCell ref="AH286:AL287"/>
    <mergeCell ref="X287:Z287"/>
    <mergeCell ref="AC287:AE287"/>
    <mergeCell ref="B279:G280"/>
    <mergeCell ref="L281:O281"/>
    <mergeCell ref="Q281:T281"/>
    <mergeCell ref="G285:H285"/>
    <mergeCell ref="B286:I287"/>
    <mergeCell ref="W286:W287"/>
    <mergeCell ref="V298:V299"/>
    <mergeCell ref="W298:AD299"/>
    <mergeCell ref="O299:U299"/>
    <mergeCell ref="B301:G302"/>
    <mergeCell ref="L303:P303"/>
    <mergeCell ref="R303:V303"/>
    <mergeCell ref="B289:G290"/>
    <mergeCell ref="L291:O291"/>
    <mergeCell ref="Q291:T291"/>
    <mergeCell ref="G295:H295"/>
    <mergeCell ref="N298:N299"/>
    <mergeCell ref="O298:U298"/>
    <mergeCell ref="AO329:AP329"/>
    <mergeCell ref="F321:K321"/>
    <mergeCell ref="L321:P321"/>
    <mergeCell ref="F325:K325"/>
    <mergeCell ref="L325:O325"/>
    <mergeCell ref="H329:K329"/>
    <mergeCell ref="L329:M329"/>
    <mergeCell ref="O329:R329"/>
    <mergeCell ref="E309:J310"/>
    <mergeCell ref="K309:Q309"/>
    <mergeCell ref="R309:R310"/>
    <mergeCell ref="S309:W310"/>
    <mergeCell ref="K310:Q310"/>
    <mergeCell ref="F315:K316"/>
    <mergeCell ref="L315:R315"/>
    <mergeCell ref="S315:S316"/>
    <mergeCell ref="T315:AA316"/>
    <mergeCell ref="L316:R316"/>
    <mergeCell ref="AI333:AI334"/>
    <mergeCell ref="AJ333:AM334"/>
    <mergeCell ref="K334:O334"/>
    <mergeCell ref="P334:P335"/>
    <mergeCell ref="Q334:U334"/>
    <mergeCell ref="V334:V335"/>
    <mergeCell ref="W334:AA334"/>
    <mergeCell ref="AB334:AB335"/>
    <mergeCell ref="S329:T329"/>
    <mergeCell ref="V329:Y329"/>
    <mergeCell ref="Z329:AA329"/>
    <mergeCell ref="AC329:AG329"/>
    <mergeCell ref="AH329:AI329"/>
    <mergeCell ref="AC334:AH334"/>
    <mergeCell ref="K335:O335"/>
    <mergeCell ref="Q335:U335"/>
    <mergeCell ref="W335:AA335"/>
    <mergeCell ref="AC335:AH335"/>
    <mergeCell ref="I339:K339"/>
    <mergeCell ref="M339:Q339"/>
    <mergeCell ref="S339:V339"/>
    <mergeCell ref="F330:J330"/>
    <mergeCell ref="K333:AH333"/>
    <mergeCell ref="B346:D346"/>
    <mergeCell ref="E346:J346"/>
    <mergeCell ref="B347:D347"/>
    <mergeCell ref="E347:J347"/>
    <mergeCell ref="B348:D348"/>
    <mergeCell ref="E348:J348"/>
    <mergeCell ref="B342:D343"/>
    <mergeCell ref="E342:J342"/>
    <mergeCell ref="E343:J343"/>
    <mergeCell ref="B344:D344"/>
    <mergeCell ref="E344:J344"/>
    <mergeCell ref="B345:D345"/>
    <mergeCell ref="E345:J345"/>
    <mergeCell ref="B352:D352"/>
    <mergeCell ref="E352:J352"/>
    <mergeCell ref="B353:D353"/>
    <mergeCell ref="E353:J353"/>
    <mergeCell ref="B349:D349"/>
    <mergeCell ref="E349:J349"/>
    <mergeCell ref="B350:D350"/>
    <mergeCell ref="E350:J350"/>
    <mergeCell ref="B351:D351"/>
    <mergeCell ref="E351:J351"/>
    <mergeCell ref="AL4:AQ4"/>
    <mergeCell ref="AL5:AQ5"/>
    <mergeCell ref="T4:Y4"/>
    <mergeCell ref="T5:Y5"/>
    <mergeCell ref="B172:D172"/>
    <mergeCell ref="E172:J172"/>
    <mergeCell ref="B173:D173"/>
    <mergeCell ref="E173:J173"/>
    <mergeCell ref="B174:D174"/>
    <mergeCell ref="E174:J174"/>
    <mergeCell ref="K154:AH154"/>
    <mergeCell ref="B169:D169"/>
    <mergeCell ref="E169:J169"/>
    <mergeCell ref="B170:D170"/>
    <mergeCell ref="E170:J170"/>
    <mergeCell ref="V155:V156"/>
    <mergeCell ref="W155:AA155"/>
    <mergeCell ref="AB155:AB156"/>
    <mergeCell ref="AC155:AH155"/>
    <mergeCell ref="K156:O156"/>
    <mergeCell ref="Q156:U156"/>
    <mergeCell ref="W156:AA156"/>
    <mergeCell ref="AC156:AH156"/>
    <mergeCell ref="B171:D171"/>
    <mergeCell ref="Z150:AA150"/>
    <mergeCell ref="E171:J171"/>
    <mergeCell ref="F142:K142"/>
    <mergeCell ref="L142:P142"/>
    <mergeCell ref="F146:K146"/>
    <mergeCell ref="L146:O146"/>
    <mergeCell ref="H150:K150"/>
    <mergeCell ref="L150:M150"/>
    <mergeCell ref="O150:R150"/>
    <mergeCell ref="S150:T150"/>
    <mergeCell ref="L124:P124"/>
    <mergeCell ref="R124:V124"/>
    <mergeCell ref="E130:J131"/>
    <mergeCell ref="K130:Q130"/>
    <mergeCell ref="R130:R131"/>
    <mergeCell ref="S130:W131"/>
    <mergeCell ref="K131:Q131"/>
    <mergeCell ref="F136:K137"/>
    <mergeCell ref="L136:R136"/>
    <mergeCell ref="S136:S137"/>
    <mergeCell ref="T136:AA137"/>
    <mergeCell ref="L137:R137"/>
    <mergeCell ref="AH107:AL108"/>
    <mergeCell ref="X108:Z108"/>
    <mergeCell ref="AC108:AE108"/>
    <mergeCell ref="B110:G111"/>
    <mergeCell ref="L112:O112"/>
    <mergeCell ref="Q112:T112"/>
    <mergeCell ref="G116:H116"/>
    <mergeCell ref="N119:N120"/>
    <mergeCell ref="O119:U119"/>
    <mergeCell ref="V119:V120"/>
    <mergeCell ref="W119:AD120"/>
    <mergeCell ref="O120:U120"/>
    <mergeCell ref="L102:O102"/>
    <mergeCell ref="Q102:T102"/>
    <mergeCell ref="G106:H106"/>
    <mergeCell ref="B107:I108"/>
    <mergeCell ref="W107:W108"/>
    <mergeCell ref="X107:Z107"/>
    <mergeCell ref="AA107:AA108"/>
    <mergeCell ref="AC107:AE107"/>
    <mergeCell ref="AG107:AG108"/>
    <mergeCell ref="N87:N88"/>
    <mergeCell ref="O87:Q87"/>
    <mergeCell ref="R87:R88"/>
    <mergeCell ref="S87:W87"/>
    <mergeCell ref="X87:X88"/>
    <mergeCell ref="Y87:AB88"/>
    <mergeCell ref="O88:Q88"/>
    <mergeCell ref="S88:W88"/>
    <mergeCell ref="B97:J98"/>
    <mergeCell ref="R97:R98"/>
    <mergeCell ref="S97:U97"/>
    <mergeCell ref="V97:V98"/>
    <mergeCell ref="W97:Z97"/>
    <mergeCell ref="AA97:AA98"/>
    <mergeCell ref="AB97:AE98"/>
    <mergeCell ref="S98:U98"/>
    <mergeCell ref="W98:Z98"/>
    <mergeCell ref="B90:G91"/>
    <mergeCell ref="L92:O92"/>
    <mergeCell ref="Q92:T92"/>
    <mergeCell ref="G96:H96"/>
    <mergeCell ref="H84:K84"/>
    <mergeCell ref="B85:J86"/>
    <mergeCell ref="AB85:AB86"/>
    <mergeCell ref="AC85:AE85"/>
    <mergeCell ref="AF85:AF86"/>
    <mergeCell ref="AG85:AK85"/>
    <mergeCell ref="D76:I76"/>
    <mergeCell ref="J76:P76"/>
    <mergeCell ref="Q76:W76"/>
    <mergeCell ref="X76:AB76"/>
    <mergeCell ref="AC76:AG76"/>
    <mergeCell ref="AH76:AO76"/>
    <mergeCell ref="AL85:AL86"/>
    <mergeCell ref="AC86:AE86"/>
    <mergeCell ref="AG86:AK86"/>
    <mergeCell ref="B46:G46"/>
    <mergeCell ref="B44:G44"/>
    <mergeCell ref="H44:M44"/>
    <mergeCell ref="N44:S44"/>
    <mergeCell ref="T44:Y44"/>
    <mergeCell ref="Z44:AE44"/>
    <mergeCell ref="AF41:AK41"/>
    <mergeCell ref="N42:S42"/>
    <mergeCell ref="T42:Y42"/>
    <mergeCell ref="Z42:AE42"/>
    <mergeCell ref="AF42:AK42"/>
    <mergeCell ref="H43:M43"/>
    <mergeCell ref="N43:S43"/>
    <mergeCell ref="T43:Y43"/>
    <mergeCell ref="Z43:AE43"/>
    <mergeCell ref="AF43:AK43"/>
    <mergeCell ref="AF44:AK44"/>
    <mergeCell ref="B41:G41"/>
    <mergeCell ref="H46:M46"/>
    <mergeCell ref="N46:S46"/>
    <mergeCell ref="T46:Y46"/>
    <mergeCell ref="H41:M41"/>
    <mergeCell ref="N41:S41"/>
    <mergeCell ref="T41:Y41"/>
    <mergeCell ref="B27:G27"/>
    <mergeCell ref="H27:M27"/>
    <mergeCell ref="N27:S27"/>
    <mergeCell ref="T27:Y27"/>
    <mergeCell ref="Z27:AE27"/>
    <mergeCell ref="AF27:AK27"/>
    <mergeCell ref="AF39:AK40"/>
    <mergeCell ref="B45:G45"/>
    <mergeCell ref="B39:G40"/>
    <mergeCell ref="H39:Y39"/>
    <mergeCell ref="AF28:AK28"/>
    <mergeCell ref="H29:M29"/>
    <mergeCell ref="N29:S29"/>
    <mergeCell ref="T29:Y29"/>
    <mergeCell ref="Z29:AE29"/>
    <mergeCell ref="AF29:AK29"/>
    <mergeCell ref="H33:M33"/>
    <mergeCell ref="N33:S33"/>
    <mergeCell ref="T33:Y33"/>
    <mergeCell ref="AF32:AK33"/>
    <mergeCell ref="AF34:AK34"/>
    <mergeCell ref="H35:M35"/>
    <mergeCell ref="N35:S35"/>
    <mergeCell ref="T35:Y35"/>
    <mergeCell ref="B51:G51"/>
    <mergeCell ref="D74:I74"/>
    <mergeCell ref="J74:P74"/>
    <mergeCell ref="Q74:W74"/>
    <mergeCell ref="X74:AB74"/>
    <mergeCell ref="AC74:AG74"/>
    <mergeCell ref="D67:F67"/>
    <mergeCell ref="D68:F68"/>
    <mergeCell ref="B42:G42"/>
    <mergeCell ref="B43:G43"/>
    <mergeCell ref="B48:G48"/>
    <mergeCell ref="B47:G47"/>
    <mergeCell ref="H47:M47"/>
    <mergeCell ref="N47:S47"/>
    <mergeCell ref="T47:Y47"/>
    <mergeCell ref="B50:G50"/>
    <mergeCell ref="B49:G49"/>
    <mergeCell ref="H50:M50"/>
    <mergeCell ref="H45:M45"/>
    <mergeCell ref="N45:S45"/>
    <mergeCell ref="T45:Y45"/>
    <mergeCell ref="Z45:AE45"/>
    <mergeCell ref="AF45:AK45"/>
    <mergeCell ref="H42:M42"/>
    <mergeCell ref="Z35:AE35"/>
    <mergeCell ref="AF35:AK35"/>
    <mergeCell ref="H36:M36"/>
    <mergeCell ref="N36:S36"/>
    <mergeCell ref="T36:Y36"/>
    <mergeCell ref="Z36:AE36"/>
    <mergeCell ref="AF36:AK36"/>
    <mergeCell ref="Z39:AE40"/>
    <mergeCell ref="H40:M40"/>
    <mergeCell ref="N40:S40"/>
    <mergeCell ref="T40:Y40"/>
    <mergeCell ref="Z41:AE41"/>
    <mergeCell ref="B35:G35"/>
    <mergeCell ref="B36:G36"/>
    <mergeCell ref="B34:G34"/>
    <mergeCell ref="H34:M34"/>
    <mergeCell ref="N34:S34"/>
    <mergeCell ref="T34:Y34"/>
    <mergeCell ref="Z34:AE34"/>
    <mergeCell ref="Z24:AE24"/>
    <mergeCell ref="B32:G33"/>
    <mergeCell ref="H32:Y32"/>
    <mergeCell ref="Z32:AE33"/>
    <mergeCell ref="B29:G29"/>
    <mergeCell ref="B28:G28"/>
    <mergeCell ref="H28:M28"/>
    <mergeCell ref="N28:S28"/>
    <mergeCell ref="T28:Y28"/>
    <mergeCell ref="Z28:AE28"/>
    <mergeCell ref="H26:M26"/>
    <mergeCell ref="N26:S26"/>
    <mergeCell ref="T26:Y26"/>
    <mergeCell ref="Z26:AE26"/>
    <mergeCell ref="B25:G25"/>
    <mergeCell ref="H25:M25"/>
    <mergeCell ref="N25:S25"/>
    <mergeCell ref="T25:Y25"/>
    <mergeCell ref="Z25:AE25"/>
    <mergeCell ref="AF25:AK25"/>
    <mergeCell ref="B26:G26"/>
    <mergeCell ref="B22:G22"/>
    <mergeCell ref="H22:M22"/>
    <mergeCell ref="N22:S22"/>
    <mergeCell ref="T22:Y22"/>
    <mergeCell ref="Z22:AE22"/>
    <mergeCell ref="AF22:AK22"/>
    <mergeCell ref="AF24:AK24"/>
    <mergeCell ref="B23:G23"/>
    <mergeCell ref="H23:M23"/>
    <mergeCell ref="N23:S23"/>
    <mergeCell ref="T23:Y23"/>
    <mergeCell ref="Z23:AE23"/>
    <mergeCell ref="AF23:AK23"/>
    <mergeCell ref="B24:G24"/>
    <mergeCell ref="H24:M24"/>
    <mergeCell ref="N24:S24"/>
    <mergeCell ref="T24:Y24"/>
    <mergeCell ref="AF26:AK26"/>
    <mergeCell ref="H18:M18"/>
    <mergeCell ref="N18:S18"/>
    <mergeCell ref="T18:Y18"/>
    <mergeCell ref="Z18:AE18"/>
    <mergeCell ref="AF18:AK18"/>
    <mergeCell ref="B21:G21"/>
    <mergeCell ref="H21:M21"/>
    <mergeCell ref="N21:S21"/>
    <mergeCell ref="T21:Y21"/>
    <mergeCell ref="Z21:AE21"/>
    <mergeCell ref="AF21:AK21"/>
    <mergeCell ref="B20:G20"/>
    <mergeCell ref="H20:M20"/>
    <mergeCell ref="N20:S20"/>
    <mergeCell ref="T20:Y20"/>
    <mergeCell ref="Z20:AE20"/>
    <mergeCell ref="AF20:AK20"/>
    <mergeCell ref="B16:G17"/>
    <mergeCell ref="H16:Y16"/>
    <mergeCell ref="Z16:AE17"/>
    <mergeCell ref="AF16:AK17"/>
    <mergeCell ref="H17:M17"/>
    <mergeCell ref="N17:S17"/>
    <mergeCell ref="T17:Y17"/>
    <mergeCell ref="N13:S13"/>
    <mergeCell ref="T13:Y13"/>
    <mergeCell ref="Z13:AE13"/>
    <mergeCell ref="AF13:AK13"/>
    <mergeCell ref="B4:G4"/>
    <mergeCell ref="AF4:AK4"/>
    <mergeCell ref="N4:S4"/>
    <mergeCell ref="B5:G5"/>
    <mergeCell ref="AF5:AK5"/>
    <mergeCell ref="N5:S5"/>
    <mergeCell ref="B9:G10"/>
    <mergeCell ref="H9:Y9"/>
    <mergeCell ref="Z9:AE10"/>
    <mergeCell ref="H4:M4"/>
    <mergeCell ref="H5:M5"/>
    <mergeCell ref="Z4:AE4"/>
    <mergeCell ref="Z5:AE5"/>
    <mergeCell ref="AF9:AK10"/>
    <mergeCell ref="H10:M10"/>
    <mergeCell ref="N10:S10"/>
    <mergeCell ref="T10:Y10"/>
    <mergeCell ref="Z46:AE46"/>
    <mergeCell ref="AF46:AK46"/>
    <mergeCell ref="AF47:AK47"/>
    <mergeCell ref="B11:G11"/>
    <mergeCell ref="H11:M11"/>
    <mergeCell ref="N11:S11"/>
    <mergeCell ref="T11:Y11"/>
    <mergeCell ref="Z11:AE11"/>
    <mergeCell ref="AF11:AK11"/>
    <mergeCell ref="B13:G13"/>
    <mergeCell ref="H13:M13"/>
    <mergeCell ref="B12:G12"/>
    <mergeCell ref="H12:M12"/>
    <mergeCell ref="N12:S12"/>
    <mergeCell ref="T12:Y12"/>
    <mergeCell ref="Z12:AE12"/>
    <mergeCell ref="AF12:AK12"/>
    <mergeCell ref="B19:G19"/>
    <mergeCell ref="H19:M19"/>
    <mergeCell ref="N19:S19"/>
    <mergeCell ref="T19:Y19"/>
    <mergeCell ref="Z19:AE19"/>
    <mergeCell ref="AF19:AK19"/>
    <mergeCell ref="B18:G18"/>
    <mergeCell ref="H48:M48"/>
    <mergeCell ref="N48:S48"/>
    <mergeCell ref="T48:Y48"/>
    <mergeCell ref="Z48:AE48"/>
    <mergeCell ref="AF48:AK48"/>
    <mergeCell ref="Z47:AE47"/>
    <mergeCell ref="N49:S49"/>
    <mergeCell ref="T49:Y49"/>
    <mergeCell ref="Z49:AE49"/>
    <mergeCell ref="AF49:AK49"/>
    <mergeCell ref="H49:M49"/>
    <mergeCell ref="AF50:AK50"/>
    <mergeCell ref="H51:M51"/>
    <mergeCell ref="N51:S51"/>
    <mergeCell ref="T51:Y51"/>
    <mergeCell ref="Z51:AE51"/>
    <mergeCell ref="AF51:AK51"/>
    <mergeCell ref="N50:S50"/>
    <mergeCell ref="T50:Y50"/>
    <mergeCell ref="Z50:AE50"/>
    <mergeCell ref="H52:M52"/>
    <mergeCell ref="N52:S52"/>
    <mergeCell ref="T52:Y52"/>
    <mergeCell ref="Z52:AE52"/>
    <mergeCell ref="AF52:AK52"/>
    <mergeCell ref="AP74:AS74"/>
    <mergeCell ref="D75:I75"/>
    <mergeCell ref="J75:P75"/>
    <mergeCell ref="Q75:W75"/>
    <mergeCell ref="X75:AB75"/>
    <mergeCell ref="AC75:AG75"/>
    <mergeCell ref="AH75:AO75"/>
    <mergeCell ref="AP75:AS75"/>
    <mergeCell ref="D69:F69"/>
    <mergeCell ref="D70:F70"/>
    <mergeCell ref="D73:I73"/>
    <mergeCell ref="J73:P73"/>
    <mergeCell ref="Q73:W73"/>
    <mergeCell ref="X73:AB73"/>
    <mergeCell ref="AC73:AG73"/>
    <mergeCell ref="AH73:AO73"/>
    <mergeCell ref="AP73:AS73"/>
    <mergeCell ref="B52:G52"/>
    <mergeCell ref="AP76:AS76"/>
    <mergeCell ref="AH74:AO74"/>
    <mergeCell ref="AP77:AS77"/>
    <mergeCell ref="B78:C78"/>
    <mergeCell ref="D78:I78"/>
    <mergeCell ref="J78:P78"/>
    <mergeCell ref="Q78:W78"/>
    <mergeCell ref="X78:AB78"/>
    <mergeCell ref="AC78:AG78"/>
    <mergeCell ref="AH78:AO78"/>
    <mergeCell ref="AP78:AS78"/>
    <mergeCell ref="B77:C77"/>
    <mergeCell ref="D77:I77"/>
    <mergeCell ref="J77:P77"/>
    <mergeCell ref="Q77:W77"/>
    <mergeCell ref="X77:AB77"/>
    <mergeCell ref="AC77:AG77"/>
    <mergeCell ref="AH77:AO77"/>
    <mergeCell ref="B76:C76"/>
    <mergeCell ref="B73:C75"/>
    <mergeCell ref="AP79:AS79"/>
    <mergeCell ref="B80:C80"/>
    <mergeCell ref="J80:P80"/>
    <mergeCell ref="Q80:W80"/>
    <mergeCell ref="X80:AB80"/>
    <mergeCell ref="AC80:AG80"/>
    <mergeCell ref="AH80:AO80"/>
    <mergeCell ref="AP80:AS80"/>
    <mergeCell ref="B79:C79"/>
    <mergeCell ref="J79:P79"/>
    <mergeCell ref="Q79:W79"/>
    <mergeCell ref="X79:AB79"/>
    <mergeCell ref="AC79:AG79"/>
    <mergeCell ref="AH79:AO79"/>
    <mergeCell ref="D79:I79"/>
    <mergeCell ref="D80:I80"/>
    <mergeCell ref="AC150:AG150"/>
    <mergeCell ref="AH150:AI150"/>
    <mergeCell ref="AO150:AP150"/>
    <mergeCell ref="F151:J151"/>
    <mergeCell ref="I160:K160"/>
    <mergeCell ref="M160:Q160"/>
    <mergeCell ref="S160:V160"/>
    <mergeCell ref="B168:D168"/>
    <mergeCell ref="E168:J168"/>
    <mergeCell ref="E163:J163"/>
    <mergeCell ref="E164:J164"/>
    <mergeCell ref="B165:D165"/>
    <mergeCell ref="E165:J165"/>
    <mergeCell ref="B166:D166"/>
    <mergeCell ref="E166:J166"/>
    <mergeCell ref="B167:D167"/>
    <mergeCell ref="E167:J167"/>
    <mergeCell ref="B163:D164"/>
    <mergeCell ref="AI154:AI155"/>
    <mergeCell ref="AJ154:AM155"/>
    <mergeCell ref="K155:O155"/>
    <mergeCell ref="P155:P156"/>
    <mergeCell ref="Q155:U155"/>
    <mergeCell ref="V150:Y150"/>
    <mergeCell ref="D246:F246"/>
    <mergeCell ref="D247:F247"/>
    <mergeCell ref="D248:F248"/>
    <mergeCell ref="D249:F249"/>
    <mergeCell ref="D59:F59"/>
    <mergeCell ref="D60:F60"/>
    <mergeCell ref="D58:F58"/>
    <mergeCell ref="D66:F66"/>
    <mergeCell ref="D237:F237"/>
    <mergeCell ref="D238:F238"/>
    <mergeCell ref="D239:F239"/>
    <mergeCell ref="D245:F245"/>
    <mergeCell ref="B100:G101"/>
    <mergeCell ref="B122:G123"/>
    <mergeCell ref="B231:G231"/>
    <mergeCell ref="B229:G229"/>
    <mergeCell ref="B227:G227"/>
    <mergeCell ref="B225:G225"/>
    <mergeCell ref="B223:G223"/>
    <mergeCell ref="B221:G221"/>
    <mergeCell ref="B218:G219"/>
    <mergeCell ref="B214:G214"/>
    <mergeCell ref="B211:G212"/>
    <mergeCell ref="B207:G207"/>
  </mergeCells>
  <phoneticPr fontId="8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6</xdr:col>
                <xdr:colOff>28575</xdr:colOff>
                <xdr:row>0</xdr:row>
                <xdr:rowOff>0</xdr:rowOff>
              </from>
              <to>
                <xdr:col>20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6</xdr:col>
                <xdr:colOff>28575</xdr:colOff>
                <xdr:row>0</xdr:row>
                <xdr:rowOff>0</xdr:rowOff>
              </from>
              <to>
                <xdr:col>20</xdr:col>
                <xdr:colOff>38100</xdr:colOff>
                <xdr:row>0</xdr:row>
                <xdr:rowOff>0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3" shapeId="2137" r:id="rId8">
          <objectPr defaultSize="0" r:id="rId9">
            <anchor moveWithCells="1">
              <from>
                <xdr:col>5</xdr:col>
                <xdr:colOff>9525</xdr:colOff>
                <xdr:row>148</xdr:row>
                <xdr:rowOff>209550</xdr:rowOff>
              </from>
              <to>
                <xdr:col>34</xdr:col>
                <xdr:colOff>114300</xdr:colOff>
                <xdr:row>150</xdr:row>
                <xdr:rowOff>9525</xdr:rowOff>
              </to>
            </anchor>
          </objectPr>
        </oleObject>
      </mc:Choice>
      <mc:Fallback>
        <oleObject progId="Equation.3" shapeId="2137" r:id="rId8"/>
      </mc:Fallback>
    </mc:AlternateContent>
    <mc:AlternateContent xmlns:mc="http://schemas.openxmlformats.org/markup-compatibility/2006">
      <mc:Choice Requires="x14">
        <oleObject progId="Equation.DSMT4" shapeId="2139" r:id="rId10">
          <objectPr defaultSize="0" r:id="rId11">
            <anchor moveWithCells="1">
              <from>
                <xdr:col>11</xdr:col>
                <xdr:colOff>0</xdr:colOff>
                <xdr:row>83</xdr:row>
                <xdr:rowOff>190500</xdr:rowOff>
              </from>
              <to>
                <xdr:col>26</xdr:col>
                <xdr:colOff>38100</xdr:colOff>
                <xdr:row>86</xdr:row>
                <xdr:rowOff>38100</xdr:rowOff>
              </to>
            </anchor>
          </objectPr>
        </oleObject>
      </mc:Choice>
      <mc:Fallback>
        <oleObject progId="Equation.DSMT4" shapeId="2139" r:id="rId10"/>
      </mc:Fallback>
    </mc:AlternateContent>
    <mc:AlternateContent xmlns:mc="http://schemas.openxmlformats.org/markup-compatibility/2006">
      <mc:Choice Requires="x14">
        <oleObject progId="Equation.DSMT4" shapeId="2140" r:id="rId12">
          <objectPr defaultSize="0" r:id="rId13">
            <anchor moveWithCells="1">
              <from>
                <xdr:col>28</xdr:col>
                <xdr:colOff>85725</xdr:colOff>
                <xdr:row>85</xdr:row>
                <xdr:rowOff>0</xdr:rowOff>
              </from>
              <to>
                <xdr:col>30</xdr:col>
                <xdr:colOff>19050</xdr:colOff>
                <xdr:row>86</xdr:row>
                <xdr:rowOff>9525</xdr:rowOff>
              </to>
            </anchor>
          </objectPr>
        </oleObject>
      </mc:Choice>
      <mc:Fallback>
        <oleObject progId="Equation.DSMT4" shapeId="2140" r:id="rId12"/>
      </mc:Fallback>
    </mc:AlternateContent>
    <mc:AlternateContent xmlns:mc="http://schemas.openxmlformats.org/markup-compatibility/2006">
      <mc:Choice Requires="x14">
        <oleObject progId="Equation.DSMT4" shapeId="2141" r:id="rId14">
          <objectPr defaultSize="0" r:id="rId13">
            <anchor moveWithCells="1">
              <from>
                <xdr:col>14</xdr:col>
                <xdr:colOff>85725</xdr:colOff>
                <xdr:row>87</xdr:row>
                <xdr:rowOff>0</xdr:rowOff>
              </from>
              <to>
                <xdr:col>16</xdr:col>
                <xdr:colOff>19050</xdr:colOff>
                <xdr:row>88</xdr:row>
                <xdr:rowOff>9525</xdr:rowOff>
              </to>
            </anchor>
          </objectPr>
        </oleObject>
      </mc:Choice>
      <mc:Fallback>
        <oleObject progId="Equation.DSMT4" shapeId="2141" r:id="rId14"/>
      </mc:Fallback>
    </mc:AlternateContent>
    <mc:AlternateContent xmlns:mc="http://schemas.openxmlformats.org/markup-compatibility/2006">
      <mc:Choice Requires="x14">
        <oleObject progId="Equation.DSMT4" shapeId="2142" r:id="rId15">
          <objectPr defaultSize="0" r:id="rId16">
            <anchor moveWithCells="1">
              <from>
                <xdr:col>7</xdr:col>
                <xdr:colOff>9525</xdr:colOff>
                <xdr:row>89</xdr:row>
                <xdr:rowOff>28575</xdr:rowOff>
              </from>
              <to>
                <xdr:col>14</xdr:col>
                <xdr:colOff>0</xdr:colOff>
                <xdr:row>91</xdr:row>
                <xdr:rowOff>9525</xdr:rowOff>
              </to>
            </anchor>
          </objectPr>
        </oleObject>
      </mc:Choice>
      <mc:Fallback>
        <oleObject progId="Equation.DSMT4" shapeId="2142" r:id="rId15"/>
      </mc:Fallback>
    </mc:AlternateContent>
    <mc:AlternateContent xmlns:mc="http://schemas.openxmlformats.org/markup-compatibility/2006">
      <mc:Choice Requires="x14">
        <oleObject progId="Equation.DSMT4" shapeId="2143" r:id="rId17">
          <objectPr defaultSize="0" r:id="rId18">
            <anchor moveWithCells="1">
              <from>
                <xdr:col>10</xdr:col>
                <xdr:colOff>142875</xdr:colOff>
                <xdr:row>95</xdr:row>
                <xdr:rowOff>209550</xdr:rowOff>
              </from>
              <to>
                <xdr:col>17</xdr:col>
                <xdr:colOff>38100</xdr:colOff>
                <xdr:row>98</xdr:row>
                <xdr:rowOff>28575</xdr:rowOff>
              </to>
            </anchor>
          </objectPr>
        </oleObject>
      </mc:Choice>
      <mc:Fallback>
        <oleObject progId="Equation.DSMT4" shapeId="2143" r:id="rId17"/>
      </mc:Fallback>
    </mc:AlternateContent>
    <mc:AlternateContent xmlns:mc="http://schemas.openxmlformats.org/markup-compatibility/2006">
      <mc:Choice Requires="x14">
        <oleObject progId="Equation.DSMT4" shapeId="2144" r:id="rId19">
          <objectPr defaultSize="0" r:id="rId20">
            <anchor moveWithCells="1">
              <from>
                <xdr:col>18</xdr:col>
                <xdr:colOff>47625</xdr:colOff>
                <xdr:row>97</xdr:row>
                <xdr:rowOff>0</xdr:rowOff>
              </from>
              <to>
                <xdr:col>20</xdr:col>
                <xdr:colOff>38100</xdr:colOff>
                <xdr:row>97</xdr:row>
                <xdr:rowOff>219075</xdr:rowOff>
              </to>
            </anchor>
          </objectPr>
        </oleObject>
      </mc:Choice>
      <mc:Fallback>
        <oleObject progId="Equation.DSMT4" shapeId="2144" r:id="rId19"/>
      </mc:Fallback>
    </mc:AlternateContent>
    <mc:AlternateContent xmlns:mc="http://schemas.openxmlformats.org/markup-compatibility/2006">
      <mc:Choice Requires="x14">
        <oleObject progId="Equation.DSMT4" shapeId="2145" r:id="rId21">
          <objectPr defaultSize="0" r:id="rId22">
            <anchor moveWithCells="1">
              <from>
                <xdr:col>7</xdr:col>
                <xdr:colOff>9525</xdr:colOff>
                <xdr:row>99</xdr:row>
                <xdr:rowOff>28575</xdr:rowOff>
              </from>
              <to>
                <xdr:col>13</xdr:col>
                <xdr:colOff>133350</xdr:colOff>
                <xdr:row>101</xdr:row>
                <xdr:rowOff>0</xdr:rowOff>
              </to>
            </anchor>
          </objectPr>
        </oleObject>
      </mc:Choice>
      <mc:Fallback>
        <oleObject progId="Equation.DSMT4" shapeId="2145" r:id="rId21"/>
      </mc:Fallback>
    </mc:AlternateContent>
    <mc:AlternateContent xmlns:mc="http://schemas.openxmlformats.org/markup-compatibility/2006">
      <mc:Choice Requires="x14">
        <oleObject progId="Equation.DSMT4" shapeId="2146" r:id="rId23">
          <objectPr defaultSize="0" r:id="rId24">
            <anchor moveWithCells="1">
              <from>
                <xdr:col>9</xdr:col>
                <xdr:colOff>28575</xdr:colOff>
                <xdr:row>118</xdr:row>
                <xdr:rowOff>28575</xdr:rowOff>
              </from>
              <to>
                <xdr:col>13</xdr:col>
                <xdr:colOff>0</xdr:colOff>
                <xdr:row>119</xdr:row>
                <xdr:rowOff>190500</xdr:rowOff>
              </to>
            </anchor>
          </objectPr>
        </oleObject>
      </mc:Choice>
      <mc:Fallback>
        <oleObject progId="Equation.DSMT4" shapeId="2146" r:id="rId23"/>
      </mc:Fallback>
    </mc:AlternateContent>
    <mc:AlternateContent xmlns:mc="http://schemas.openxmlformats.org/markup-compatibility/2006">
      <mc:Choice Requires="x14">
        <oleObject progId="Equation.DSMT4" shapeId="2147" r:id="rId25">
          <objectPr defaultSize="0" r:id="rId26">
            <anchor moveWithCells="1">
              <from>
                <xdr:col>7</xdr:col>
                <xdr:colOff>9525</xdr:colOff>
                <xdr:row>121</xdr:row>
                <xdr:rowOff>28575</xdr:rowOff>
              </from>
              <to>
                <xdr:col>12</xdr:col>
                <xdr:colOff>142875</xdr:colOff>
                <xdr:row>123</xdr:row>
                <xdr:rowOff>0</xdr:rowOff>
              </to>
            </anchor>
          </objectPr>
        </oleObject>
      </mc:Choice>
      <mc:Fallback>
        <oleObject progId="Equation.DSMT4" shapeId="2147" r:id="rId25"/>
      </mc:Fallback>
    </mc:AlternateContent>
    <mc:AlternateContent xmlns:mc="http://schemas.openxmlformats.org/markup-compatibility/2006">
      <mc:Choice Requires="x14">
        <oleObject progId="Equation.DSMT4" shapeId="2148" r:id="rId27">
          <objectPr defaultSize="0" r:id="rId28">
            <anchor moveWithCells="1">
              <from>
                <xdr:col>10</xdr:col>
                <xdr:colOff>114300</xdr:colOff>
                <xdr:row>105</xdr:row>
                <xdr:rowOff>209550</xdr:rowOff>
              </from>
              <to>
                <xdr:col>22</xdr:col>
                <xdr:colOff>38100</xdr:colOff>
                <xdr:row>108</xdr:row>
                <xdr:rowOff>28575</xdr:rowOff>
              </to>
            </anchor>
          </objectPr>
        </oleObject>
      </mc:Choice>
      <mc:Fallback>
        <oleObject progId="Equation.DSMT4" shapeId="2148" r:id="rId27"/>
      </mc:Fallback>
    </mc:AlternateContent>
    <mc:AlternateContent xmlns:mc="http://schemas.openxmlformats.org/markup-compatibility/2006">
      <mc:Choice Requires="x14">
        <oleObject progId="Equation.DSMT4" shapeId="2149" r:id="rId29">
          <objectPr defaultSize="0" r:id="rId30">
            <anchor moveWithCells="1">
              <from>
                <xdr:col>7</xdr:col>
                <xdr:colOff>9525</xdr:colOff>
                <xdr:row>109</xdr:row>
                <xdr:rowOff>28575</xdr:rowOff>
              </from>
              <to>
                <xdr:col>14</xdr:col>
                <xdr:colOff>0</xdr:colOff>
                <xdr:row>111</xdr:row>
                <xdr:rowOff>0</xdr:rowOff>
              </to>
            </anchor>
          </objectPr>
        </oleObject>
      </mc:Choice>
      <mc:Fallback>
        <oleObject progId="Equation.DSMT4" shapeId="2149" r:id="rId29"/>
      </mc:Fallback>
    </mc:AlternateContent>
    <mc:AlternateContent xmlns:mc="http://schemas.openxmlformats.org/markup-compatibility/2006">
      <mc:Choice Requires="x14">
        <oleObject progId="Equation.DSMT4" shapeId="2150" r:id="rId31">
          <objectPr defaultSize="0" r:id="rId20">
            <anchor moveWithCells="1">
              <from>
                <xdr:col>23</xdr:col>
                <xdr:colOff>47625</xdr:colOff>
                <xdr:row>107</xdr:row>
                <xdr:rowOff>0</xdr:rowOff>
              </from>
              <to>
                <xdr:col>25</xdr:col>
                <xdr:colOff>38100</xdr:colOff>
                <xdr:row>107</xdr:row>
                <xdr:rowOff>219075</xdr:rowOff>
              </to>
            </anchor>
          </objectPr>
        </oleObject>
      </mc:Choice>
      <mc:Fallback>
        <oleObject progId="Equation.DSMT4" shapeId="2150" r:id="rId31"/>
      </mc:Fallback>
    </mc:AlternateContent>
    <mc:AlternateContent xmlns:mc="http://schemas.openxmlformats.org/markup-compatibility/2006">
      <mc:Choice Requires="x14">
        <oleObject progId="Equation.3" shapeId="2151" r:id="rId32">
          <objectPr defaultSize="0" r:id="rId33">
            <anchor moveWithCells="1">
              <from>
                <xdr:col>2</xdr:col>
                <xdr:colOff>28575</xdr:colOff>
                <xdr:row>153</xdr:row>
                <xdr:rowOff>19050</xdr:rowOff>
              </from>
              <to>
                <xdr:col>10</xdr:col>
                <xdr:colOff>0</xdr:colOff>
                <xdr:row>155</xdr:row>
                <xdr:rowOff>200025</xdr:rowOff>
              </to>
            </anchor>
          </objectPr>
        </oleObject>
      </mc:Choice>
      <mc:Fallback>
        <oleObject progId="Equation.3" shapeId="2151" r:id="rId32"/>
      </mc:Fallback>
    </mc:AlternateContent>
    <mc:AlternateContent xmlns:mc="http://schemas.openxmlformats.org/markup-compatibility/2006">
      <mc:Choice Requires="x14">
        <oleObject progId="Equation.3" shapeId="2152" r:id="rId34">
          <objectPr defaultSize="0" r:id="rId35">
            <anchor moveWithCells="1">
              <from>
                <xdr:col>19</xdr:col>
                <xdr:colOff>114300</xdr:colOff>
                <xdr:row>152</xdr:row>
                <xdr:rowOff>219075</xdr:rowOff>
              </from>
              <to>
                <xdr:col>24</xdr:col>
                <xdr:colOff>104775</xdr:colOff>
                <xdr:row>153</xdr:row>
                <xdr:rowOff>209550</xdr:rowOff>
              </to>
            </anchor>
          </objectPr>
        </oleObject>
      </mc:Choice>
      <mc:Fallback>
        <oleObject progId="Equation.3" shapeId="2152" r:id="rId34"/>
      </mc:Fallback>
    </mc:AlternateContent>
    <mc:AlternateContent xmlns:mc="http://schemas.openxmlformats.org/markup-compatibility/2006">
      <mc:Choice Requires="x14">
        <oleObject progId="Equation.3" shapeId="2153" r:id="rId36">
          <objectPr defaultSize="0" r:id="rId37">
            <anchor moveWithCells="1">
              <from>
                <xdr:col>2</xdr:col>
                <xdr:colOff>66675</xdr:colOff>
                <xdr:row>147</xdr:row>
                <xdr:rowOff>190500</xdr:rowOff>
              </from>
              <to>
                <xdr:col>13</xdr:col>
                <xdr:colOff>28575</xdr:colOff>
                <xdr:row>149</xdr:row>
                <xdr:rowOff>28575</xdr:rowOff>
              </to>
            </anchor>
          </objectPr>
        </oleObject>
      </mc:Choice>
      <mc:Fallback>
        <oleObject progId="Equation.3" shapeId="2153" r:id="rId36"/>
      </mc:Fallback>
    </mc:AlternateContent>
    <mc:AlternateContent xmlns:mc="http://schemas.openxmlformats.org/markup-compatibility/2006">
      <mc:Choice Requires="x14">
        <oleObject progId="Equation.3" shapeId="2154" r:id="rId38">
          <objectPr defaultSize="0" r:id="rId35">
            <anchor moveWithCells="1">
              <from>
                <xdr:col>10</xdr:col>
                <xdr:colOff>19050</xdr:colOff>
                <xdr:row>154</xdr:row>
                <xdr:rowOff>19050</xdr:rowOff>
              </from>
              <to>
                <xdr:col>15</xdr:col>
                <xdr:colOff>9525</xdr:colOff>
                <xdr:row>155</xdr:row>
                <xdr:rowOff>9525</xdr:rowOff>
              </to>
            </anchor>
          </objectPr>
        </oleObject>
      </mc:Choice>
      <mc:Fallback>
        <oleObject progId="Equation.3" shapeId="2154" r:id="rId38"/>
      </mc:Fallback>
    </mc:AlternateContent>
    <mc:AlternateContent xmlns:mc="http://schemas.openxmlformats.org/markup-compatibility/2006">
      <mc:Choice Requires="x14">
        <oleObject progId="Equation.3" shapeId="2155" r:id="rId39">
          <objectPr defaultSize="0" r:id="rId35">
            <anchor moveWithCells="1">
              <from>
                <xdr:col>16</xdr:col>
                <xdr:colOff>19050</xdr:colOff>
                <xdr:row>154</xdr:row>
                <xdr:rowOff>19050</xdr:rowOff>
              </from>
              <to>
                <xdr:col>21</xdr:col>
                <xdr:colOff>9525</xdr:colOff>
                <xdr:row>155</xdr:row>
                <xdr:rowOff>9525</xdr:rowOff>
              </to>
            </anchor>
          </objectPr>
        </oleObject>
      </mc:Choice>
      <mc:Fallback>
        <oleObject progId="Equation.3" shapeId="2155" r:id="rId39"/>
      </mc:Fallback>
    </mc:AlternateContent>
    <mc:AlternateContent xmlns:mc="http://schemas.openxmlformats.org/markup-compatibility/2006">
      <mc:Choice Requires="x14">
        <oleObject progId="Equation.3" shapeId="2156" r:id="rId40">
          <objectPr defaultSize="0" r:id="rId35">
            <anchor moveWithCells="1">
              <from>
                <xdr:col>22</xdr:col>
                <xdr:colOff>19050</xdr:colOff>
                <xdr:row>154</xdr:row>
                <xdr:rowOff>19050</xdr:rowOff>
              </from>
              <to>
                <xdr:col>27</xdr:col>
                <xdr:colOff>9525</xdr:colOff>
                <xdr:row>155</xdr:row>
                <xdr:rowOff>9525</xdr:rowOff>
              </to>
            </anchor>
          </objectPr>
        </oleObject>
      </mc:Choice>
      <mc:Fallback>
        <oleObject progId="Equation.3" shapeId="2156" r:id="rId40"/>
      </mc:Fallback>
    </mc:AlternateContent>
    <mc:AlternateContent xmlns:mc="http://schemas.openxmlformats.org/markup-compatibility/2006">
      <mc:Choice Requires="x14">
        <oleObject progId="Equation.3" shapeId="2157" r:id="rId41">
          <objectPr defaultSize="0" r:id="rId42">
            <anchor moveWithCells="1">
              <from>
                <xdr:col>28</xdr:col>
                <xdr:colOff>28575</xdr:colOff>
                <xdr:row>154</xdr:row>
                <xdr:rowOff>19050</xdr:rowOff>
              </from>
              <to>
                <xdr:col>34</xdr:col>
                <xdr:colOff>0</xdr:colOff>
                <xdr:row>155</xdr:row>
                <xdr:rowOff>9525</xdr:rowOff>
              </to>
            </anchor>
          </objectPr>
        </oleObject>
      </mc:Choice>
      <mc:Fallback>
        <oleObject progId="Equation.3" shapeId="2157" r:id="rId41"/>
      </mc:Fallback>
    </mc:AlternateContent>
    <mc:AlternateContent xmlns:mc="http://schemas.openxmlformats.org/markup-compatibility/2006">
      <mc:Choice Requires="x14">
        <oleObject progId="Equation.3" shapeId="2158" r:id="rId43">
          <objectPr defaultSize="0" r:id="rId9">
            <anchor moveWithCells="1">
              <from>
                <xdr:col>5</xdr:col>
                <xdr:colOff>9525</xdr:colOff>
                <xdr:row>327</xdr:row>
                <xdr:rowOff>209550</xdr:rowOff>
              </from>
              <to>
                <xdr:col>34</xdr:col>
                <xdr:colOff>114300</xdr:colOff>
                <xdr:row>328</xdr:row>
                <xdr:rowOff>228600</xdr:rowOff>
              </to>
            </anchor>
          </objectPr>
        </oleObject>
      </mc:Choice>
      <mc:Fallback>
        <oleObject progId="Equation.3" shapeId="2158" r:id="rId43"/>
      </mc:Fallback>
    </mc:AlternateContent>
    <mc:AlternateContent xmlns:mc="http://schemas.openxmlformats.org/markup-compatibility/2006">
      <mc:Choice Requires="x14">
        <oleObject progId="Equation.DSMT4" shapeId="2160" r:id="rId44">
          <objectPr defaultSize="0" r:id="rId11">
            <anchor moveWithCells="1">
              <from>
                <xdr:col>11</xdr:col>
                <xdr:colOff>0</xdr:colOff>
                <xdr:row>262</xdr:row>
                <xdr:rowOff>190500</xdr:rowOff>
              </from>
              <to>
                <xdr:col>26</xdr:col>
                <xdr:colOff>38100</xdr:colOff>
                <xdr:row>265</xdr:row>
                <xdr:rowOff>9525</xdr:rowOff>
              </to>
            </anchor>
          </objectPr>
        </oleObject>
      </mc:Choice>
      <mc:Fallback>
        <oleObject progId="Equation.DSMT4" shapeId="2160" r:id="rId44"/>
      </mc:Fallback>
    </mc:AlternateContent>
    <mc:AlternateContent xmlns:mc="http://schemas.openxmlformats.org/markup-compatibility/2006">
      <mc:Choice Requires="x14">
        <oleObject progId="Equation.DSMT4" shapeId="2161" r:id="rId45">
          <objectPr defaultSize="0" r:id="rId13">
            <anchor moveWithCells="1">
              <from>
                <xdr:col>28</xdr:col>
                <xdr:colOff>85725</xdr:colOff>
                <xdr:row>264</xdr:row>
                <xdr:rowOff>0</xdr:rowOff>
              </from>
              <to>
                <xdr:col>30</xdr:col>
                <xdr:colOff>19050</xdr:colOff>
                <xdr:row>265</xdr:row>
                <xdr:rowOff>0</xdr:rowOff>
              </to>
            </anchor>
          </objectPr>
        </oleObject>
      </mc:Choice>
      <mc:Fallback>
        <oleObject progId="Equation.DSMT4" shapeId="2161" r:id="rId45"/>
      </mc:Fallback>
    </mc:AlternateContent>
    <mc:AlternateContent xmlns:mc="http://schemas.openxmlformats.org/markup-compatibility/2006">
      <mc:Choice Requires="x14">
        <oleObject progId="Equation.DSMT4" shapeId="2162" r:id="rId46">
          <objectPr defaultSize="0" r:id="rId13">
            <anchor moveWithCells="1">
              <from>
                <xdr:col>14</xdr:col>
                <xdr:colOff>85725</xdr:colOff>
                <xdr:row>266</xdr:row>
                <xdr:rowOff>0</xdr:rowOff>
              </from>
              <to>
                <xdr:col>16</xdr:col>
                <xdr:colOff>19050</xdr:colOff>
                <xdr:row>267</xdr:row>
                <xdr:rowOff>0</xdr:rowOff>
              </to>
            </anchor>
          </objectPr>
        </oleObject>
      </mc:Choice>
      <mc:Fallback>
        <oleObject progId="Equation.DSMT4" shapeId="2162" r:id="rId46"/>
      </mc:Fallback>
    </mc:AlternateContent>
    <mc:AlternateContent xmlns:mc="http://schemas.openxmlformats.org/markup-compatibility/2006">
      <mc:Choice Requires="x14">
        <oleObject progId="Equation.DSMT4" shapeId="2163" r:id="rId47">
          <objectPr defaultSize="0" r:id="rId16">
            <anchor moveWithCells="1">
              <from>
                <xdr:col>7</xdr:col>
                <xdr:colOff>9525</xdr:colOff>
                <xdr:row>268</xdr:row>
                <xdr:rowOff>28575</xdr:rowOff>
              </from>
              <to>
                <xdr:col>14</xdr:col>
                <xdr:colOff>0</xdr:colOff>
                <xdr:row>269</xdr:row>
                <xdr:rowOff>228600</xdr:rowOff>
              </to>
            </anchor>
          </objectPr>
        </oleObject>
      </mc:Choice>
      <mc:Fallback>
        <oleObject progId="Equation.DSMT4" shapeId="2163" r:id="rId47"/>
      </mc:Fallback>
    </mc:AlternateContent>
    <mc:AlternateContent xmlns:mc="http://schemas.openxmlformats.org/markup-compatibility/2006">
      <mc:Choice Requires="x14">
        <oleObject progId="Equation.DSMT4" shapeId="2164" r:id="rId48">
          <objectPr defaultSize="0" r:id="rId18">
            <anchor moveWithCells="1">
              <from>
                <xdr:col>10</xdr:col>
                <xdr:colOff>142875</xdr:colOff>
                <xdr:row>274</xdr:row>
                <xdr:rowOff>209550</xdr:rowOff>
              </from>
              <to>
                <xdr:col>17</xdr:col>
                <xdr:colOff>38100</xdr:colOff>
                <xdr:row>277</xdr:row>
                <xdr:rowOff>0</xdr:rowOff>
              </to>
            </anchor>
          </objectPr>
        </oleObject>
      </mc:Choice>
      <mc:Fallback>
        <oleObject progId="Equation.DSMT4" shapeId="2164" r:id="rId48"/>
      </mc:Fallback>
    </mc:AlternateContent>
    <mc:AlternateContent xmlns:mc="http://schemas.openxmlformats.org/markup-compatibility/2006">
      <mc:Choice Requires="x14">
        <oleObject progId="Equation.DSMT4" shapeId="2165" r:id="rId49">
          <objectPr defaultSize="0" r:id="rId20">
            <anchor moveWithCells="1">
              <from>
                <xdr:col>18</xdr:col>
                <xdr:colOff>47625</xdr:colOff>
                <xdr:row>276</xdr:row>
                <xdr:rowOff>0</xdr:rowOff>
              </from>
              <to>
                <xdr:col>20</xdr:col>
                <xdr:colOff>38100</xdr:colOff>
                <xdr:row>276</xdr:row>
                <xdr:rowOff>219075</xdr:rowOff>
              </to>
            </anchor>
          </objectPr>
        </oleObject>
      </mc:Choice>
      <mc:Fallback>
        <oleObject progId="Equation.DSMT4" shapeId="2165" r:id="rId49"/>
      </mc:Fallback>
    </mc:AlternateContent>
    <mc:AlternateContent xmlns:mc="http://schemas.openxmlformats.org/markup-compatibility/2006">
      <mc:Choice Requires="x14">
        <oleObject progId="Equation.DSMT4" shapeId="2166" r:id="rId50">
          <objectPr defaultSize="0" r:id="rId22">
            <anchor moveWithCells="1">
              <from>
                <xdr:col>7</xdr:col>
                <xdr:colOff>9525</xdr:colOff>
                <xdr:row>278</xdr:row>
                <xdr:rowOff>28575</xdr:rowOff>
              </from>
              <to>
                <xdr:col>13</xdr:col>
                <xdr:colOff>133350</xdr:colOff>
                <xdr:row>279</xdr:row>
                <xdr:rowOff>219075</xdr:rowOff>
              </to>
            </anchor>
          </objectPr>
        </oleObject>
      </mc:Choice>
      <mc:Fallback>
        <oleObject progId="Equation.DSMT4" shapeId="2166" r:id="rId50"/>
      </mc:Fallback>
    </mc:AlternateContent>
    <mc:AlternateContent xmlns:mc="http://schemas.openxmlformats.org/markup-compatibility/2006">
      <mc:Choice Requires="x14">
        <oleObject progId="Equation.DSMT4" shapeId="2167" r:id="rId51">
          <objectPr defaultSize="0" r:id="rId24">
            <anchor moveWithCells="1">
              <from>
                <xdr:col>9</xdr:col>
                <xdr:colOff>28575</xdr:colOff>
                <xdr:row>297</xdr:row>
                <xdr:rowOff>28575</xdr:rowOff>
              </from>
              <to>
                <xdr:col>13</xdr:col>
                <xdr:colOff>0</xdr:colOff>
                <xdr:row>298</xdr:row>
                <xdr:rowOff>180975</xdr:rowOff>
              </to>
            </anchor>
          </objectPr>
        </oleObject>
      </mc:Choice>
      <mc:Fallback>
        <oleObject progId="Equation.DSMT4" shapeId="2167" r:id="rId51"/>
      </mc:Fallback>
    </mc:AlternateContent>
    <mc:AlternateContent xmlns:mc="http://schemas.openxmlformats.org/markup-compatibility/2006">
      <mc:Choice Requires="x14">
        <oleObject progId="Equation.DSMT4" shapeId="2168" r:id="rId52">
          <objectPr defaultSize="0" r:id="rId26">
            <anchor moveWithCells="1">
              <from>
                <xdr:col>7</xdr:col>
                <xdr:colOff>9525</xdr:colOff>
                <xdr:row>300</xdr:row>
                <xdr:rowOff>28575</xdr:rowOff>
              </from>
              <to>
                <xdr:col>12</xdr:col>
                <xdr:colOff>142875</xdr:colOff>
                <xdr:row>301</xdr:row>
                <xdr:rowOff>219075</xdr:rowOff>
              </to>
            </anchor>
          </objectPr>
        </oleObject>
      </mc:Choice>
      <mc:Fallback>
        <oleObject progId="Equation.DSMT4" shapeId="2168" r:id="rId52"/>
      </mc:Fallback>
    </mc:AlternateContent>
    <mc:AlternateContent xmlns:mc="http://schemas.openxmlformats.org/markup-compatibility/2006">
      <mc:Choice Requires="x14">
        <oleObject progId="Equation.DSMT4" shapeId="2169" r:id="rId53">
          <objectPr defaultSize="0" r:id="rId28">
            <anchor moveWithCells="1">
              <from>
                <xdr:col>10</xdr:col>
                <xdr:colOff>114300</xdr:colOff>
                <xdr:row>284</xdr:row>
                <xdr:rowOff>209550</xdr:rowOff>
              </from>
              <to>
                <xdr:col>22</xdr:col>
                <xdr:colOff>38100</xdr:colOff>
                <xdr:row>287</xdr:row>
                <xdr:rowOff>0</xdr:rowOff>
              </to>
            </anchor>
          </objectPr>
        </oleObject>
      </mc:Choice>
      <mc:Fallback>
        <oleObject progId="Equation.DSMT4" shapeId="2169" r:id="rId53"/>
      </mc:Fallback>
    </mc:AlternateContent>
    <mc:AlternateContent xmlns:mc="http://schemas.openxmlformats.org/markup-compatibility/2006">
      <mc:Choice Requires="x14">
        <oleObject progId="Equation.DSMT4" shapeId="2170" r:id="rId54">
          <objectPr defaultSize="0" r:id="rId30">
            <anchor moveWithCells="1">
              <from>
                <xdr:col>7</xdr:col>
                <xdr:colOff>9525</xdr:colOff>
                <xdr:row>288</xdr:row>
                <xdr:rowOff>28575</xdr:rowOff>
              </from>
              <to>
                <xdr:col>14</xdr:col>
                <xdr:colOff>0</xdr:colOff>
                <xdr:row>289</xdr:row>
                <xdr:rowOff>219075</xdr:rowOff>
              </to>
            </anchor>
          </objectPr>
        </oleObject>
      </mc:Choice>
      <mc:Fallback>
        <oleObject progId="Equation.DSMT4" shapeId="2170" r:id="rId54"/>
      </mc:Fallback>
    </mc:AlternateContent>
    <mc:AlternateContent xmlns:mc="http://schemas.openxmlformats.org/markup-compatibility/2006">
      <mc:Choice Requires="x14">
        <oleObject progId="Equation.DSMT4" shapeId="2171" r:id="rId55">
          <objectPr defaultSize="0" r:id="rId20">
            <anchor moveWithCells="1">
              <from>
                <xdr:col>23</xdr:col>
                <xdr:colOff>47625</xdr:colOff>
                <xdr:row>286</xdr:row>
                <xdr:rowOff>0</xdr:rowOff>
              </from>
              <to>
                <xdr:col>25</xdr:col>
                <xdr:colOff>38100</xdr:colOff>
                <xdr:row>286</xdr:row>
                <xdr:rowOff>219075</xdr:rowOff>
              </to>
            </anchor>
          </objectPr>
        </oleObject>
      </mc:Choice>
      <mc:Fallback>
        <oleObject progId="Equation.DSMT4" shapeId="2171" r:id="rId55"/>
      </mc:Fallback>
    </mc:AlternateContent>
    <mc:AlternateContent xmlns:mc="http://schemas.openxmlformats.org/markup-compatibility/2006">
      <mc:Choice Requires="x14">
        <oleObject progId="Equation.3" shapeId="2172" r:id="rId56">
          <objectPr defaultSize="0" r:id="rId33">
            <anchor moveWithCells="1">
              <from>
                <xdr:col>2</xdr:col>
                <xdr:colOff>28575</xdr:colOff>
                <xdr:row>332</xdr:row>
                <xdr:rowOff>19050</xdr:rowOff>
              </from>
              <to>
                <xdr:col>10</xdr:col>
                <xdr:colOff>0</xdr:colOff>
                <xdr:row>334</xdr:row>
                <xdr:rowOff>180975</xdr:rowOff>
              </to>
            </anchor>
          </objectPr>
        </oleObject>
      </mc:Choice>
      <mc:Fallback>
        <oleObject progId="Equation.3" shapeId="2172" r:id="rId56"/>
      </mc:Fallback>
    </mc:AlternateContent>
    <mc:AlternateContent xmlns:mc="http://schemas.openxmlformats.org/markup-compatibility/2006">
      <mc:Choice Requires="x14">
        <oleObject progId="Equation.3" shapeId="2173" r:id="rId57">
          <objectPr defaultSize="0" r:id="rId35">
            <anchor moveWithCells="1">
              <from>
                <xdr:col>19</xdr:col>
                <xdr:colOff>114300</xdr:colOff>
                <xdr:row>331</xdr:row>
                <xdr:rowOff>219075</xdr:rowOff>
              </from>
              <to>
                <xdr:col>24</xdr:col>
                <xdr:colOff>104775</xdr:colOff>
                <xdr:row>332</xdr:row>
                <xdr:rowOff>200025</xdr:rowOff>
              </to>
            </anchor>
          </objectPr>
        </oleObject>
      </mc:Choice>
      <mc:Fallback>
        <oleObject progId="Equation.3" shapeId="2173" r:id="rId57"/>
      </mc:Fallback>
    </mc:AlternateContent>
    <mc:AlternateContent xmlns:mc="http://schemas.openxmlformats.org/markup-compatibility/2006">
      <mc:Choice Requires="x14">
        <oleObject progId="Equation.3" shapeId="2174" r:id="rId58">
          <objectPr defaultSize="0" r:id="rId37">
            <anchor moveWithCells="1">
              <from>
                <xdr:col>2</xdr:col>
                <xdr:colOff>66675</xdr:colOff>
                <xdr:row>326</xdr:row>
                <xdr:rowOff>190500</xdr:rowOff>
              </from>
              <to>
                <xdr:col>13</xdr:col>
                <xdr:colOff>28575</xdr:colOff>
                <xdr:row>328</xdr:row>
                <xdr:rowOff>9525</xdr:rowOff>
              </to>
            </anchor>
          </objectPr>
        </oleObject>
      </mc:Choice>
      <mc:Fallback>
        <oleObject progId="Equation.3" shapeId="2174" r:id="rId58"/>
      </mc:Fallback>
    </mc:AlternateContent>
    <mc:AlternateContent xmlns:mc="http://schemas.openxmlformats.org/markup-compatibility/2006">
      <mc:Choice Requires="x14">
        <oleObject progId="Equation.3" shapeId="2175" r:id="rId59">
          <objectPr defaultSize="0" r:id="rId35">
            <anchor moveWithCells="1">
              <from>
                <xdr:col>10</xdr:col>
                <xdr:colOff>19050</xdr:colOff>
                <xdr:row>333</xdr:row>
                <xdr:rowOff>19050</xdr:rowOff>
              </from>
              <to>
                <xdr:col>15</xdr:col>
                <xdr:colOff>9525</xdr:colOff>
                <xdr:row>334</xdr:row>
                <xdr:rowOff>0</xdr:rowOff>
              </to>
            </anchor>
          </objectPr>
        </oleObject>
      </mc:Choice>
      <mc:Fallback>
        <oleObject progId="Equation.3" shapeId="2175" r:id="rId59"/>
      </mc:Fallback>
    </mc:AlternateContent>
    <mc:AlternateContent xmlns:mc="http://schemas.openxmlformats.org/markup-compatibility/2006">
      <mc:Choice Requires="x14">
        <oleObject progId="Equation.3" shapeId="2176" r:id="rId60">
          <objectPr defaultSize="0" r:id="rId35">
            <anchor moveWithCells="1">
              <from>
                <xdr:col>16</xdr:col>
                <xdr:colOff>19050</xdr:colOff>
                <xdr:row>333</xdr:row>
                <xdr:rowOff>19050</xdr:rowOff>
              </from>
              <to>
                <xdr:col>21</xdr:col>
                <xdr:colOff>9525</xdr:colOff>
                <xdr:row>334</xdr:row>
                <xdr:rowOff>0</xdr:rowOff>
              </to>
            </anchor>
          </objectPr>
        </oleObject>
      </mc:Choice>
      <mc:Fallback>
        <oleObject progId="Equation.3" shapeId="2176" r:id="rId60"/>
      </mc:Fallback>
    </mc:AlternateContent>
    <mc:AlternateContent xmlns:mc="http://schemas.openxmlformats.org/markup-compatibility/2006">
      <mc:Choice Requires="x14">
        <oleObject progId="Equation.3" shapeId="2177" r:id="rId61">
          <objectPr defaultSize="0" r:id="rId35">
            <anchor moveWithCells="1">
              <from>
                <xdr:col>22</xdr:col>
                <xdr:colOff>19050</xdr:colOff>
                <xdr:row>333</xdr:row>
                <xdr:rowOff>19050</xdr:rowOff>
              </from>
              <to>
                <xdr:col>27</xdr:col>
                <xdr:colOff>9525</xdr:colOff>
                <xdr:row>334</xdr:row>
                <xdr:rowOff>0</xdr:rowOff>
              </to>
            </anchor>
          </objectPr>
        </oleObject>
      </mc:Choice>
      <mc:Fallback>
        <oleObject progId="Equation.3" shapeId="2177" r:id="rId61"/>
      </mc:Fallback>
    </mc:AlternateContent>
    <mc:AlternateContent xmlns:mc="http://schemas.openxmlformats.org/markup-compatibility/2006">
      <mc:Choice Requires="x14">
        <oleObject progId="Equation.3" shapeId="2178" r:id="rId62">
          <objectPr defaultSize="0" r:id="rId42">
            <anchor moveWithCells="1">
              <from>
                <xdr:col>28</xdr:col>
                <xdr:colOff>28575</xdr:colOff>
                <xdr:row>333</xdr:row>
                <xdr:rowOff>19050</xdr:rowOff>
              </from>
              <to>
                <xdr:col>34</xdr:col>
                <xdr:colOff>0</xdr:colOff>
                <xdr:row>334</xdr:row>
                <xdr:rowOff>0</xdr:rowOff>
              </to>
            </anchor>
          </objectPr>
        </oleObject>
      </mc:Choice>
      <mc:Fallback>
        <oleObject progId="Equation.3" shapeId="2178" r:id="rId6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6"/>
  <sheetViews>
    <sheetView showGridLines="0" zoomScaleNormal="100" workbookViewId="0"/>
  </sheetViews>
  <sheetFormatPr defaultColWidth="8.88671875" defaultRowHeight="13.5"/>
  <cols>
    <col min="1" max="1" width="2.77734375" customWidth="1"/>
  </cols>
  <sheetData>
    <row r="2" spans="1:26" ht="22.5">
      <c r="B2" s="254" t="s">
        <v>386</v>
      </c>
      <c r="C2" s="254" t="s">
        <v>224</v>
      </c>
      <c r="D2" s="254" t="s">
        <v>105</v>
      </c>
      <c r="E2" s="254" t="s">
        <v>210</v>
      </c>
      <c r="F2" s="254" t="s">
        <v>225</v>
      </c>
      <c r="G2" s="254" t="s">
        <v>138</v>
      </c>
      <c r="H2" s="254" t="s">
        <v>182</v>
      </c>
      <c r="I2" s="254" t="s">
        <v>183</v>
      </c>
      <c r="J2" s="254" t="s">
        <v>184</v>
      </c>
      <c r="L2" s="254" t="s">
        <v>226</v>
      </c>
      <c r="M2" s="254" t="s">
        <v>227</v>
      </c>
      <c r="N2" s="254" t="s">
        <v>228</v>
      </c>
      <c r="O2" s="254" t="s">
        <v>229</v>
      </c>
      <c r="P2" s="254" t="s">
        <v>211</v>
      </c>
      <c r="Q2" s="254" t="s">
        <v>185</v>
      </c>
      <c r="R2" s="254" t="s">
        <v>230</v>
      </c>
      <c r="S2" s="254" t="s">
        <v>186</v>
      </c>
      <c r="T2" s="254" t="s">
        <v>231</v>
      </c>
      <c r="U2" s="254" t="s">
        <v>169</v>
      </c>
    </row>
    <row r="3" spans="1:26">
      <c r="B3" s="206">
        <f>IF(Force_3_1_Condition_Temp="",Force_3_2_Condition_Temp,Force_3_1_Condition_Temp)</f>
        <v>0</v>
      </c>
      <c r="C3" s="206">
        <v>9.7989820000000005</v>
      </c>
      <c r="D3" s="207">
        <f>IF(Force_3_1!H5="",Force_3_2!H5,Force_3_1!H5)</f>
        <v>0</v>
      </c>
      <c r="E3" s="207">
        <f ca="1">IF(G3=0,0,OFFSET(L3,0,MATCH(G3,M2:U2,0)))</f>
        <v>0</v>
      </c>
      <c r="F3" s="207">
        <f>IF(Force_3_1!M4="",Force_3_2!M4,Force_3_1!M4)</f>
        <v>0</v>
      </c>
      <c r="G3" s="207">
        <f>IF(Force_3_1!N4="",Force_3_2!N4,Force_3_1!N4)</f>
        <v>0</v>
      </c>
      <c r="H3" s="207">
        <f ca="1">F3*E3</f>
        <v>0</v>
      </c>
      <c r="I3" s="208">
        <f>COUNTA(Force_3_1!A4:A24)-4</f>
        <v>-4</v>
      </c>
      <c r="J3" s="208">
        <f>COUNTA(Force_3_2!A4:A24)-4</f>
        <v>-4</v>
      </c>
      <c r="L3" s="254" t="s">
        <v>170</v>
      </c>
      <c r="M3" s="207">
        <v>1E-3</v>
      </c>
      <c r="N3" s="207">
        <v>0.01</v>
      </c>
      <c r="O3" s="207">
        <v>1</v>
      </c>
      <c r="P3" s="207">
        <v>1000</v>
      </c>
      <c r="Q3" s="207">
        <v>9.8066500000000001E-3</v>
      </c>
      <c r="R3" s="207">
        <v>9.8066499999999994</v>
      </c>
      <c r="S3" s="207">
        <v>9806.65</v>
      </c>
      <c r="T3" s="207">
        <v>0.27801389999999998</v>
      </c>
      <c r="U3" s="207">
        <v>4.4482220000000003</v>
      </c>
    </row>
    <row r="4" spans="1:26">
      <c r="E4" s="43"/>
    </row>
    <row r="5" spans="1:26" s="66" customFormat="1" ht="15" customHeight="1">
      <c r="A5" s="40" t="s">
        <v>171</v>
      </c>
      <c r="B5" s="67"/>
      <c r="C5" s="67"/>
      <c r="D5" s="94"/>
      <c r="E5" s="94"/>
      <c r="F5" s="47"/>
      <c r="G5" s="47"/>
      <c r="H5" s="47"/>
      <c r="I5" s="47"/>
      <c r="J5" s="47"/>
      <c r="K5" s="47"/>
      <c r="L5" s="47"/>
    </row>
    <row r="6" spans="1:26" s="66" customFormat="1" ht="15" customHeight="1">
      <c r="B6" s="595" t="s">
        <v>191</v>
      </c>
      <c r="C6" s="598" t="s">
        <v>212</v>
      </c>
      <c r="D6" s="598" t="s">
        <v>212</v>
      </c>
      <c r="E6" s="580" t="s">
        <v>232</v>
      </c>
      <c r="F6" s="580" t="s">
        <v>213</v>
      </c>
      <c r="G6" s="582" t="s">
        <v>187</v>
      </c>
      <c r="H6" s="583"/>
      <c r="I6" s="584"/>
      <c r="J6" s="582" t="s">
        <v>233</v>
      </c>
      <c r="K6" s="583"/>
      <c r="L6" s="584"/>
      <c r="M6" s="582" t="s">
        <v>214</v>
      </c>
      <c r="N6" s="583"/>
      <c r="O6" s="584"/>
      <c r="P6" s="580" t="s">
        <v>192</v>
      </c>
      <c r="Q6" s="580" t="s">
        <v>415</v>
      </c>
      <c r="R6" s="580" t="s">
        <v>234</v>
      </c>
      <c r="S6" s="580" t="s">
        <v>235</v>
      </c>
    </row>
    <row r="7" spans="1:26" s="66" customFormat="1" ht="15" customHeight="1">
      <c r="B7" s="596"/>
      <c r="C7" s="599"/>
      <c r="D7" s="599"/>
      <c r="E7" s="594"/>
      <c r="F7" s="581"/>
      <c r="G7" s="252" t="s">
        <v>110</v>
      </c>
      <c r="H7" s="253" t="s">
        <v>151</v>
      </c>
      <c r="I7" s="253" t="s">
        <v>152</v>
      </c>
      <c r="J7" s="254" t="s">
        <v>236</v>
      </c>
      <c r="K7" s="253" t="s">
        <v>215</v>
      </c>
      <c r="L7" s="253" t="s">
        <v>152</v>
      </c>
      <c r="M7" s="254" t="s">
        <v>110</v>
      </c>
      <c r="N7" s="253" t="s">
        <v>151</v>
      </c>
      <c r="O7" s="253" t="s">
        <v>152</v>
      </c>
      <c r="P7" s="581"/>
      <c r="Q7" s="581"/>
      <c r="R7" s="581"/>
      <c r="S7" s="581"/>
      <c r="U7" s="587" t="s">
        <v>387</v>
      </c>
      <c r="V7" s="184"/>
      <c r="W7" s="463" t="s">
        <v>388</v>
      </c>
      <c r="X7" s="464"/>
      <c r="Y7" s="465"/>
      <c r="Z7" s="184" t="s">
        <v>188</v>
      </c>
    </row>
    <row r="8" spans="1:26" s="66" customFormat="1" ht="15" customHeight="1">
      <c r="B8" s="597"/>
      <c r="C8" s="600"/>
      <c r="D8" s="600"/>
      <c r="E8" s="581"/>
      <c r="F8" s="209" t="s">
        <v>170</v>
      </c>
      <c r="G8" s="244">
        <f>G3</f>
        <v>0</v>
      </c>
      <c r="H8" s="209">
        <f>G8</f>
        <v>0</v>
      </c>
      <c r="I8" s="209">
        <f>H8</f>
        <v>0</v>
      </c>
      <c r="J8" s="209" t="s">
        <v>170</v>
      </c>
      <c r="K8" s="209" t="s">
        <v>135</v>
      </c>
      <c r="L8" s="209" t="s">
        <v>135</v>
      </c>
      <c r="M8" s="209" t="s">
        <v>135</v>
      </c>
      <c r="N8" s="209" t="s">
        <v>135</v>
      </c>
      <c r="O8" s="209" t="s">
        <v>135</v>
      </c>
      <c r="P8" s="209" t="s">
        <v>135</v>
      </c>
      <c r="Q8" s="290" t="s">
        <v>413</v>
      </c>
      <c r="R8" s="209" t="s">
        <v>237</v>
      </c>
      <c r="S8" s="209"/>
      <c r="U8" s="588"/>
      <c r="V8" s="275" t="s">
        <v>389</v>
      </c>
      <c r="W8" s="184" t="s">
        <v>390</v>
      </c>
      <c r="X8" s="184" t="s">
        <v>190</v>
      </c>
      <c r="Y8" s="275" t="s">
        <v>391</v>
      </c>
      <c r="Z8" s="273" t="str">
        <f>IF(TYPE(MATCH("FAIL",Z9:Z44,0))=16,"PASS","FAIL")</f>
        <v>PASS</v>
      </c>
    </row>
    <row r="9" spans="1:26" s="66" customFormat="1" ht="15" customHeight="1">
      <c r="B9" s="592" t="str">
        <f>IF(B3="Tension Gauge","시계방향","인장방향")</f>
        <v>인장방향</v>
      </c>
      <c r="C9" s="185" t="b">
        <f>IF(Force_3_1!A7="",FALSE,TRUE)</f>
        <v>0</v>
      </c>
      <c r="D9" s="185" t="str">
        <f>IF($C9=FALSE,"",VALUE(Force_3_1!A7))</f>
        <v/>
      </c>
      <c r="E9" s="210" t="str">
        <f>IF($C9=FALSE,"",Force_3_1!C7)</f>
        <v/>
      </c>
      <c r="F9" s="306" t="str">
        <f>IF($C9=FALSE,"",IF(Force_3_1!A31="실하중 힘 교정기",D9*E$3,Force_3_1!A31*$C$3*(1-1.2/8000)))</f>
        <v/>
      </c>
      <c r="G9" s="185" t="str">
        <f>IF($C9=FALSE,"",Force_3_1!R7)</f>
        <v/>
      </c>
      <c r="H9" s="210" t="str">
        <f>IF($C9=FALSE,"",Force_3_1!S7)</f>
        <v/>
      </c>
      <c r="I9" s="186" t="str">
        <f>IF($C9=FALSE,"",Force_3_1!T7)</f>
        <v/>
      </c>
      <c r="J9" s="311" t="str">
        <f>IF($C9=FALSE,"",G9*$E$3)</f>
        <v/>
      </c>
      <c r="K9" s="255" t="str">
        <f>IF($C9=FALSE,"",H9*$E$3)</f>
        <v/>
      </c>
      <c r="L9" s="307" t="str">
        <f>IF($C9=FALSE,"",I9*$E$3)</f>
        <v/>
      </c>
      <c r="M9" s="353" t="str">
        <f>IF($C9=FALSE,"",J9-J$9)</f>
        <v/>
      </c>
      <c r="N9" s="354" t="str">
        <f>IF($C9=FALSE,"",K9-K$9)</f>
        <v/>
      </c>
      <c r="O9" s="306" t="str">
        <f>IF($C9=FALSE,"",L9-L$9)</f>
        <v/>
      </c>
      <c r="P9" s="311" t="str">
        <f>IF($C9=FALSE,"",AVERAGE(M9:O9))</f>
        <v/>
      </c>
      <c r="Q9" s="311" t="str">
        <f>IF($C9=FALSE,"",IF(F9=0,0,ROUND(F9,S$90)-ROUND(P9,S$90)))</f>
        <v/>
      </c>
      <c r="R9" s="219" t="str">
        <f>IF($C9=FALSE,"",IF(F9=0,0,(ROUND(P9,S$90)-ROUND(F9,S$90))/ROUND(F9,S$90)*100))</f>
        <v/>
      </c>
      <c r="S9" s="212" t="e">
        <f ca="1">MAX(ABS(M9-OFFSET(M9,I$3,0)),ABS(N9-OFFSET(N9,I$3,0)),ABS(O9-OFFSET(O9,I$3,0)))</f>
        <v>#VALUE!</v>
      </c>
      <c r="U9" s="207" t="e">
        <f t="shared" ref="U9:U44" si="0">ROUND(P9,$S$90)</f>
        <v>#VALUE!</v>
      </c>
      <c r="V9" s="207">
        <f ca="1">ROUND((Force_3_1!P7*E$3-Force_3_1!O7*E$3)/2,$S$90)</f>
        <v>0</v>
      </c>
      <c r="W9" s="215" t="e">
        <f t="shared" ref="W9:W44" ca="1" si="1">ROUND(F9-V9,$S$90)</f>
        <v>#VALUE!</v>
      </c>
      <c r="X9" s="215" t="e">
        <f t="shared" ref="X9:X44" ca="1" si="2">ROUND(F9+V9,$S$90)</f>
        <v>#VALUE!</v>
      </c>
      <c r="Y9" s="207" t="str">
        <f t="shared" ref="Y9:Y44" ca="1" si="3">"± "&amp;TEXT(V9,$T$90)</f>
        <v>± 0</v>
      </c>
      <c r="Z9" s="207" t="str">
        <f>IF($M91=FALSE,"",IF(AND(W9&lt;=U9,U9&lt;=X9),"PASS","FAIL"))</f>
        <v/>
      </c>
    </row>
    <row r="10" spans="1:26" s="66" customFormat="1" ht="15" customHeight="1">
      <c r="B10" s="590"/>
      <c r="C10" s="187" t="b">
        <f>IF(Force_3_1!A8="",FALSE,TRUE)</f>
        <v>0</v>
      </c>
      <c r="D10" s="187" t="str">
        <f>IF($C10=FALSE,"",VALUE(Force_3_1!A8))</f>
        <v/>
      </c>
      <c r="E10" s="207" t="str">
        <f>IF($C10=FALSE,"",Force_3_1!C8)</f>
        <v/>
      </c>
      <c r="F10" s="307" t="str">
        <f>IF($C10=FALSE,"",IF(Force_3_1!A32="실하중 힘 교정기",D10*E$3,Force_3_1!A32*$C$3*(1-1.2/8000)))</f>
        <v/>
      </c>
      <c r="G10" s="187" t="str">
        <f>IF($C10=FALSE,"",Force_3_1!R8)</f>
        <v/>
      </c>
      <c r="H10" s="207" t="str">
        <f>IF($C10=FALSE,"",Force_3_1!S8)</f>
        <v/>
      </c>
      <c r="I10" s="188" t="str">
        <f>IF($C10=FALSE,"",Force_3_1!T8)</f>
        <v/>
      </c>
      <c r="J10" s="311" t="str">
        <f t="shared" ref="J10:J44" si="4">IF($C10=FALSE,"",G10*$E$3)</f>
        <v/>
      </c>
      <c r="K10" s="255" t="str">
        <f t="shared" ref="K10:K44" si="5">IF($C10=FALSE,"",H10*$E$3)</f>
        <v/>
      </c>
      <c r="L10" s="307" t="str">
        <f t="shared" ref="L10:L44" si="6">IF($C10=FALSE,"",I10*$E$3)</f>
        <v/>
      </c>
      <c r="M10" s="312" t="str">
        <f t="shared" ref="M10:M26" si="7">IF($C10=FALSE,"",J10-J$9)</f>
        <v/>
      </c>
      <c r="N10" s="255" t="str">
        <f t="shared" ref="N10:N26" si="8">IF($C10=FALSE,"",K10-K$9)</f>
        <v/>
      </c>
      <c r="O10" s="307" t="str">
        <f t="shared" ref="O10:O26" si="9">IF($C10=FALSE,"",L10-L$9)</f>
        <v/>
      </c>
      <c r="P10" s="311" t="str">
        <f t="shared" ref="P10:P44" si="10">IF($C10=FALSE,"",AVERAGE(M10:O10))</f>
        <v/>
      </c>
      <c r="Q10" s="311" t="str">
        <f t="shared" ref="Q10:Q44" si="11">IF($C10=FALSE,"",IF(F10=0,0,ROUND(F10,S$90)-ROUND(P10,S$90)))</f>
        <v/>
      </c>
      <c r="R10" s="219" t="str">
        <f t="shared" ref="R10:R44" si="12">IF($C10=FALSE,"",IF(F10=0,0,(ROUND(P10,S$90)-ROUND(F10,S$90))/ROUND(F10,S$90)*100))</f>
        <v/>
      </c>
      <c r="S10" s="212">
        <f ca="1">OFFSET(P8,I$3,0)</f>
        <v>0</v>
      </c>
      <c r="U10" s="207" t="e">
        <f t="shared" si="0"/>
        <v>#VALUE!</v>
      </c>
      <c r="V10" s="207">
        <f ca="1">ROUND((Force_3_1!P8*E$3-Force_3_1!O8*E$3)/2,$S$90)</f>
        <v>0</v>
      </c>
      <c r="W10" s="215" t="e">
        <f t="shared" ca="1" si="1"/>
        <v>#VALUE!</v>
      </c>
      <c r="X10" s="215" t="e">
        <f t="shared" ca="1" si="2"/>
        <v>#VALUE!</v>
      </c>
      <c r="Y10" s="207" t="str">
        <f t="shared" ca="1" si="3"/>
        <v>± 0</v>
      </c>
      <c r="Z10" s="207" t="str">
        <f t="shared" ref="Z10:Z44" si="13">IF($M92=FALSE,"",IF(AND(W10&lt;=U10,U10&lt;=X10),"PASS","FAIL"))</f>
        <v/>
      </c>
    </row>
    <row r="11" spans="1:26" s="66" customFormat="1" ht="15" customHeight="1">
      <c r="B11" s="590"/>
      <c r="C11" s="187" t="b">
        <f>IF(Force_3_1!A9="",FALSE,TRUE)</f>
        <v>0</v>
      </c>
      <c r="D11" s="187" t="str">
        <f>IF($C11=FALSE,"",VALUE(Force_3_1!A9))</f>
        <v/>
      </c>
      <c r="E11" s="207" t="str">
        <f>IF($C11=FALSE,"",Force_3_1!C9)</f>
        <v/>
      </c>
      <c r="F11" s="307" t="str">
        <f>IF($C11=FALSE,"",IF(Force_3_1!A33="실하중 힘 교정기",D11*E$3,Force_3_1!A33*$C$3*(1-1.2/8000)))</f>
        <v/>
      </c>
      <c r="G11" s="187" t="str">
        <f>IF($C11=FALSE,"",Force_3_1!R9)</f>
        <v/>
      </c>
      <c r="H11" s="207" t="str">
        <f>IF($C11=FALSE,"",Force_3_1!S9)</f>
        <v/>
      </c>
      <c r="I11" s="188" t="str">
        <f>IF($C11=FALSE,"",Force_3_1!T9)</f>
        <v/>
      </c>
      <c r="J11" s="311" t="str">
        <f t="shared" si="4"/>
        <v/>
      </c>
      <c r="K11" s="255" t="str">
        <f t="shared" si="5"/>
        <v/>
      </c>
      <c r="L11" s="307" t="str">
        <f t="shared" si="6"/>
        <v/>
      </c>
      <c r="M11" s="312" t="str">
        <f t="shared" si="7"/>
        <v/>
      </c>
      <c r="N11" s="255" t="str">
        <f t="shared" si="8"/>
        <v/>
      </c>
      <c r="O11" s="307" t="str">
        <f t="shared" si="9"/>
        <v/>
      </c>
      <c r="P11" s="311" t="str">
        <f t="shared" si="10"/>
        <v/>
      </c>
      <c r="Q11" s="311" t="str">
        <f t="shared" si="11"/>
        <v/>
      </c>
      <c r="R11" s="219" t="str">
        <f t="shared" si="12"/>
        <v/>
      </c>
      <c r="S11" s="212" t="e">
        <f ca="1">S9/S10</f>
        <v>#VALUE!</v>
      </c>
      <c r="U11" s="207" t="e">
        <f t="shared" si="0"/>
        <v>#VALUE!</v>
      </c>
      <c r="V11" s="207">
        <f ca="1">ROUND((Force_3_1!P9*E$3-Force_3_1!O9*E$3)/2,$S$90)</f>
        <v>0</v>
      </c>
      <c r="W11" s="215" t="e">
        <f t="shared" ca="1" si="1"/>
        <v>#VALUE!</v>
      </c>
      <c r="X11" s="215" t="e">
        <f t="shared" ca="1" si="2"/>
        <v>#VALUE!</v>
      </c>
      <c r="Y11" s="207" t="str">
        <f t="shared" ca="1" si="3"/>
        <v>± 0</v>
      </c>
      <c r="Z11" s="207" t="str">
        <f t="shared" si="13"/>
        <v/>
      </c>
    </row>
    <row r="12" spans="1:26" s="66" customFormat="1" ht="15" customHeight="1">
      <c r="B12" s="590"/>
      <c r="C12" s="187" t="b">
        <f>IF(Force_3_1!A10="",FALSE,TRUE)</f>
        <v>0</v>
      </c>
      <c r="D12" s="187" t="str">
        <f>IF($C12=FALSE,"",VALUE(Force_3_1!A10))</f>
        <v/>
      </c>
      <c r="E12" s="207" t="str">
        <f>IF($C12=FALSE,"",Force_3_1!C10)</f>
        <v/>
      </c>
      <c r="F12" s="307" t="str">
        <f>IF($C12=FALSE,"",IF(Force_3_1!A34="실하중 힘 교정기",D12*E$3,Force_3_1!A34*$C$3*(1-1.2/8000)))</f>
        <v/>
      </c>
      <c r="G12" s="187" t="str">
        <f>IF($C12=FALSE,"",Force_3_1!R10)</f>
        <v/>
      </c>
      <c r="H12" s="207" t="str">
        <f>IF($C12=FALSE,"",Force_3_1!S10)</f>
        <v/>
      </c>
      <c r="I12" s="188" t="str">
        <f>IF($C12=FALSE,"",Force_3_1!T10)</f>
        <v/>
      </c>
      <c r="J12" s="311" t="str">
        <f t="shared" si="4"/>
        <v/>
      </c>
      <c r="K12" s="255" t="str">
        <f t="shared" si="5"/>
        <v/>
      </c>
      <c r="L12" s="307" t="str">
        <f t="shared" si="6"/>
        <v/>
      </c>
      <c r="M12" s="312" t="str">
        <f t="shared" si="7"/>
        <v/>
      </c>
      <c r="N12" s="255" t="str">
        <f t="shared" si="8"/>
        <v/>
      </c>
      <c r="O12" s="307" t="str">
        <f t="shared" si="9"/>
        <v/>
      </c>
      <c r="P12" s="311" t="str">
        <f t="shared" si="10"/>
        <v/>
      </c>
      <c r="Q12" s="311" t="str">
        <f t="shared" si="11"/>
        <v/>
      </c>
      <c r="R12" s="219" t="str">
        <f t="shared" si="12"/>
        <v/>
      </c>
      <c r="S12" s="355"/>
      <c r="U12" s="207" t="e">
        <f t="shared" si="0"/>
        <v>#VALUE!</v>
      </c>
      <c r="V12" s="207">
        <f ca="1">ROUND((Force_3_1!P10*E$3-Force_3_1!O10*E$3)/2,$S$90)</f>
        <v>0</v>
      </c>
      <c r="W12" s="215" t="e">
        <f t="shared" ca="1" si="1"/>
        <v>#VALUE!</v>
      </c>
      <c r="X12" s="215" t="e">
        <f t="shared" ca="1" si="2"/>
        <v>#VALUE!</v>
      </c>
      <c r="Y12" s="207" t="str">
        <f t="shared" ca="1" si="3"/>
        <v>± 0</v>
      </c>
      <c r="Z12" s="207" t="str">
        <f t="shared" si="13"/>
        <v/>
      </c>
    </row>
    <row r="13" spans="1:26" s="66" customFormat="1" ht="15" customHeight="1">
      <c r="B13" s="590"/>
      <c r="C13" s="187" t="b">
        <f>IF(Force_3_1!A11="",FALSE,TRUE)</f>
        <v>0</v>
      </c>
      <c r="D13" s="187" t="str">
        <f>IF($C13=FALSE,"",VALUE(Force_3_1!A11))</f>
        <v/>
      </c>
      <c r="E13" s="207" t="str">
        <f>IF($C13=FALSE,"",Force_3_1!C11)</f>
        <v/>
      </c>
      <c r="F13" s="307" t="str">
        <f>IF($C13=FALSE,"",IF(Force_3_1!A35="실하중 힘 교정기",D13*E$3,Force_3_1!A35*$C$3*(1-1.2/8000)))</f>
        <v/>
      </c>
      <c r="G13" s="187" t="str">
        <f>IF($C13=FALSE,"",Force_3_1!R11)</f>
        <v/>
      </c>
      <c r="H13" s="207" t="str">
        <f>IF($C13=FALSE,"",Force_3_1!S11)</f>
        <v/>
      </c>
      <c r="I13" s="188" t="str">
        <f>IF($C13=FALSE,"",Force_3_1!T11)</f>
        <v/>
      </c>
      <c r="J13" s="311" t="str">
        <f t="shared" si="4"/>
        <v/>
      </c>
      <c r="K13" s="255" t="str">
        <f t="shared" si="5"/>
        <v/>
      </c>
      <c r="L13" s="307" t="str">
        <f t="shared" si="6"/>
        <v/>
      </c>
      <c r="M13" s="312" t="str">
        <f t="shared" si="7"/>
        <v/>
      </c>
      <c r="N13" s="255" t="str">
        <f t="shared" si="8"/>
        <v/>
      </c>
      <c r="O13" s="307" t="str">
        <f t="shared" si="9"/>
        <v/>
      </c>
      <c r="P13" s="311" t="str">
        <f t="shared" si="10"/>
        <v/>
      </c>
      <c r="Q13" s="311" t="str">
        <f t="shared" si="11"/>
        <v/>
      </c>
      <c r="R13" s="219" t="str">
        <f t="shared" si="12"/>
        <v/>
      </c>
      <c r="S13" s="356"/>
      <c r="U13" s="207" t="e">
        <f t="shared" si="0"/>
        <v>#VALUE!</v>
      </c>
      <c r="V13" s="207">
        <f ca="1">ROUND((Force_3_1!P11*E$3-Force_3_1!O11*E$3)/2,$S$90)</f>
        <v>0</v>
      </c>
      <c r="W13" s="215" t="e">
        <f t="shared" ca="1" si="1"/>
        <v>#VALUE!</v>
      </c>
      <c r="X13" s="215" t="e">
        <f t="shared" ca="1" si="2"/>
        <v>#VALUE!</v>
      </c>
      <c r="Y13" s="207" t="str">
        <f t="shared" ca="1" si="3"/>
        <v>± 0</v>
      </c>
      <c r="Z13" s="207" t="str">
        <f t="shared" si="13"/>
        <v/>
      </c>
    </row>
    <row r="14" spans="1:26" s="66" customFormat="1" ht="15" customHeight="1">
      <c r="B14" s="590"/>
      <c r="C14" s="187" t="b">
        <f>IF(Force_3_1!A12="",FALSE,TRUE)</f>
        <v>0</v>
      </c>
      <c r="D14" s="187" t="str">
        <f>IF($C14=FALSE,"",VALUE(Force_3_1!A12))</f>
        <v/>
      </c>
      <c r="E14" s="207" t="str">
        <f>IF($C14=FALSE,"",Force_3_1!C12)</f>
        <v/>
      </c>
      <c r="F14" s="307" t="str">
        <f>IF($C14=FALSE,"",IF(Force_3_1!A36="실하중 힘 교정기",D14*E$3,Force_3_1!A36*$C$3*(1-1.2/8000)))</f>
        <v/>
      </c>
      <c r="G14" s="187" t="str">
        <f>IF($C14=FALSE,"",Force_3_1!R12)</f>
        <v/>
      </c>
      <c r="H14" s="207" t="str">
        <f>IF($C14=FALSE,"",Force_3_1!S12)</f>
        <v/>
      </c>
      <c r="I14" s="188" t="str">
        <f>IF($C14=FALSE,"",Force_3_1!T12)</f>
        <v/>
      </c>
      <c r="J14" s="311" t="str">
        <f t="shared" si="4"/>
        <v/>
      </c>
      <c r="K14" s="255" t="str">
        <f t="shared" si="5"/>
        <v/>
      </c>
      <c r="L14" s="307" t="str">
        <f t="shared" si="6"/>
        <v/>
      </c>
      <c r="M14" s="312" t="str">
        <f t="shared" si="7"/>
        <v/>
      </c>
      <c r="N14" s="255" t="str">
        <f t="shared" si="8"/>
        <v/>
      </c>
      <c r="O14" s="307" t="str">
        <f t="shared" si="9"/>
        <v/>
      </c>
      <c r="P14" s="311" t="str">
        <f t="shared" si="10"/>
        <v/>
      </c>
      <c r="Q14" s="311" t="str">
        <f t="shared" si="11"/>
        <v/>
      </c>
      <c r="R14" s="219" t="str">
        <f t="shared" si="12"/>
        <v/>
      </c>
      <c r="S14" s="356"/>
      <c r="U14" s="207" t="e">
        <f t="shared" si="0"/>
        <v>#VALUE!</v>
      </c>
      <c r="V14" s="207">
        <f ca="1">ROUND((Force_3_1!P12*E$3-Force_3_1!O12*E$3)/2,$S$90)</f>
        <v>0</v>
      </c>
      <c r="W14" s="215" t="e">
        <f t="shared" ca="1" si="1"/>
        <v>#VALUE!</v>
      </c>
      <c r="X14" s="215" t="e">
        <f t="shared" ca="1" si="2"/>
        <v>#VALUE!</v>
      </c>
      <c r="Y14" s="207" t="str">
        <f t="shared" ca="1" si="3"/>
        <v>± 0</v>
      </c>
      <c r="Z14" s="207" t="str">
        <f t="shared" si="13"/>
        <v/>
      </c>
    </row>
    <row r="15" spans="1:26" s="66" customFormat="1" ht="15" customHeight="1">
      <c r="B15" s="590"/>
      <c r="C15" s="187" t="b">
        <f>IF(Force_3_1!A13="",FALSE,TRUE)</f>
        <v>0</v>
      </c>
      <c r="D15" s="187" t="str">
        <f>IF($C15=FALSE,"",VALUE(Force_3_1!A13))</f>
        <v/>
      </c>
      <c r="E15" s="207" t="str">
        <f>IF($C15=FALSE,"",Force_3_1!C13)</f>
        <v/>
      </c>
      <c r="F15" s="307" t="str">
        <f>IF($C15=FALSE,"",IF(Force_3_1!A37="실하중 힘 교정기",D15*E$3,Force_3_1!A37*$C$3*(1-1.2/8000)))</f>
        <v/>
      </c>
      <c r="G15" s="187" t="str">
        <f>IF($C15=FALSE,"",Force_3_1!R13)</f>
        <v/>
      </c>
      <c r="H15" s="207" t="str">
        <f>IF($C15=FALSE,"",Force_3_1!S13)</f>
        <v/>
      </c>
      <c r="I15" s="188" t="str">
        <f>IF($C15=FALSE,"",Force_3_1!T13)</f>
        <v/>
      </c>
      <c r="J15" s="311" t="str">
        <f t="shared" si="4"/>
        <v/>
      </c>
      <c r="K15" s="255" t="str">
        <f t="shared" si="5"/>
        <v/>
      </c>
      <c r="L15" s="307" t="str">
        <f t="shared" si="6"/>
        <v/>
      </c>
      <c r="M15" s="312" t="str">
        <f t="shared" si="7"/>
        <v/>
      </c>
      <c r="N15" s="255" t="str">
        <f t="shared" si="8"/>
        <v/>
      </c>
      <c r="O15" s="307" t="str">
        <f t="shared" si="9"/>
        <v/>
      </c>
      <c r="P15" s="311" t="str">
        <f t="shared" si="10"/>
        <v/>
      </c>
      <c r="Q15" s="311" t="str">
        <f t="shared" si="11"/>
        <v/>
      </c>
      <c r="R15" s="219" t="str">
        <f t="shared" si="12"/>
        <v/>
      </c>
      <c r="S15" s="356"/>
      <c r="U15" s="207" t="e">
        <f t="shared" si="0"/>
        <v>#VALUE!</v>
      </c>
      <c r="V15" s="207">
        <f ca="1">ROUND((Force_3_1!P13*E$3-Force_3_1!O13*E$3)/2,$S$90)</f>
        <v>0</v>
      </c>
      <c r="W15" s="215" t="e">
        <f t="shared" ca="1" si="1"/>
        <v>#VALUE!</v>
      </c>
      <c r="X15" s="215" t="e">
        <f t="shared" ca="1" si="2"/>
        <v>#VALUE!</v>
      </c>
      <c r="Y15" s="207" t="str">
        <f t="shared" ca="1" si="3"/>
        <v>± 0</v>
      </c>
      <c r="Z15" s="207" t="str">
        <f t="shared" si="13"/>
        <v/>
      </c>
    </row>
    <row r="16" spans="1:26" s="66" customFormat="1" ht="15" customHeight="1">
      <c r="B16" s="590"/>
      <c r="C16" s="187" t="b">
        <f>IF(Force_3_1!A14="",FALSE,TRUE)</f>
        <v>0</v>
      </c>
      <c r="D16" s="187" t="str">
        <f>IF($C16=FALSE,"",VALUE(Force_3_1!A14))</f>
        <v/>
      </c>
      <c r="E16" s="207" t="str">
        <f>IF($C16=FALSE,"",Force_3_1!C14)</f>
        <v/>
      </c>
      <c r="F16" s="307" t="str">
        <f>IF($C16=FALSE,"",IF(Force_3_1!A38="실하중 힘 교정기",D16*E$3,Force_3_1!A38*$C$3*(1-1.2/8000)))</f>
        <v/>
      </c>
      <c r="G16" s="187" t="str">
        <f>IF($C16=FALSE,"",Force_3_1!R14)</f>
        <v/>
      </c>
      <c r="H16" s="207" t="str">
        <f>IF($C16=FALSE,"",Force_3_1!S14)</f>
        <v/>
      </c>
      <c r="I16" s="188" t="str">
        <f>IF($C16=FALSE,"",Force_3_1!T14)</f>
        <v/>
      </c>
      <c r="J16" s="311" t="str">
        <f t="shared" si="4"/>
        <v/>
      </c>
      <c r="K16" s="255" t="str">
        <f t="shared" si="5"/>
        <v/>
      </c>
      <c r="L16" s="307" t="str">
        <f t="shared" si="6"/>
        <v/>
      </c>
      <c r="M16" s="312" t="str">
        <f t="shared" si="7"/>
        <v/>
      </c>
      <c r="N16" s="255" t="str">
        <f t="shared" si="8"/>
        <v/>
      </c>
      <c r="O16" s="307" t="str">
        <f t="shared" si="9"/>
        <v/>
      </c>
      <c r="P16" s="311" t="str">
        <f t="shared" si="10"/>
        <v/>
      </c>
      <c r="Q16" s="311" t="str">
        <f t="shared" si="11"/>
        <v/>
      </c>
      <c r="R16" s="219" t="str">
        <f t="shared" si="12"/>
        <v/>
      </c>
      <c r="S16" s="356"/>
      <c r="U16" s="207" t="e">
        <f t="shared" si="0"/>
        <v>#VALUE!</v>
      </c>
      <c r="V16" s="207">
        <f ca="1">ROUND((Force_3_1!P14*E$3-Force_3_1!O14*E$3)/2,$S$90)</f>
        <v>0</v>
      </c>
      <c r="W16" s="215" t="e">
        <f t="shared" ca="1" si="1"/>
        <v>#VALUE!</v>
      </c>
      <c r="X16" s="215" t="e">
        <f t="shared" ca="1" si="2"/>
        <v>#VALUE!</v>
      </c>
      <c r="Y16" s="207" t="str">
        <f t="shared" ca="1" si="3"/>
        <v>± 0</v>
      </c>
      <c r="Z16" s="207" t="str">
        <f t="shared" si="13"/>
        <v/>
      </c>
    </row>
    <row r="17" spans="2:26" s="66" customFormat="1" ht="15" customHeight="1">
      <c r="B17" s="590"/>
      <c r="C17" s="187" t="b">
        <f>IF(Force_3_1!A15="",FALSE,TRUE)</f>
        <v>0</v>
      </c>
      <c r="D17" s="187" t="str">
        <f>IF($C17=FALSE,"",VALUE(Force_3_1!A15))</f>
        <v/>
      </c>
      <c r="E17" s="207" t="str">
        <f>IF($C17=FALSE,"",Force_3_1!C15)</f>
        <v/>
      </c>
      <c r="F17" s="307" t="str">
        <f>IF($C17=FALSE,"",IF(Force_3_1!A39="실하중 힘 교정기",D17*E$3,Force_3_1!A39*$C$3*(1-1.2/8000)))</f>
        <v/>
      </c>
      <c r="G17" s="187" t="str">
        <f>IF($C17=FALSE,"",Force_3_1!R15)</f>
        <v/>
      </c>
      <c r="H17" s="207" t="str">
        <f>IF($C17=FALSE,"",Force_3_1!S15)</f>
        <v/>
      </c>
      <c r="I17" s="188" t="str">
        <f>IF($C17=FALSE,"",Force_3_1!T15)</f>
        <v/>
      </c>
      <c r="J17" s="311" t="str">
        <f t="shared" si="4"/>
        <v/>
      </c>
      <c r="K17" s="255" t="str">
        <f t="shared" si="5"/>
        <v/>
      </c>
      <c r="L17" s="307" t="str">
        <f t="shared" si="6"/>
        <v/>
      </c>
      <c r="M17" s="312" t="str">
        <f t="shared" si="7"/>
        <v/>
      </c>
      <c r="N17" s="255" t="str">
        <f t="shared" si="8"/>
        <v/>
      </c>
      <c r="O17" s="307" t="str">
        <f t="shared" si="9"/>
        <v/>
      </c>
      <c r="P17" s="311" t="str">
        <f t="shared" si="10"/>
        <v/>
      </c>
      <c r="Q17" s="311" t="str">
        <f t="shared" si="11"/>
        <v/>
      </c>
      <c r="R17" s="219" t="str">
        <f t="shared" si="12"/>
        <v/>
      </c>
      <c r="S17" s="356"/>
      <c r="U17" s="207" t="e">
        <f t="shared" si="0"/>
        <v>#VALUE!</v>
      </c>
      <c r="V17" s="207">
        <f ca="1">ROUND((Force_3_1!P15*E$3-Force_3_1!O15*E$3)/2,$S$90)</f>
        <v>0</v>
      </c>
      <c r="W17" s="215" t="e">
        <f t="shared" ca="1" si="1"/>
        <v>#VALUE!</v>
      </c>
      <c r="X17" s="215" t="e">
        <f t="shared" ca="1" si="2"/>
        <v>#VALUE!</v>
      </c>
      <c r="Y17" s="207" t="str">
        <f t="shared" ca="1" si="3"/>
        <v>± 0</v>
      </c>
      <c r="Z17" s="207" t="str">
        <f t="shared" si="13"/>
        <v/>
      </c>
    </row>
    <row r="18" spans="2:26" s="66" customFormat="1" ht="15" customHeight="1">
      <c r="B18" s="590"/>
      <c r="C18" s="187" t="b">
        <f>IF(Force_3_1!A16="",FALSE,TRUE)</f>
        <v>0</v>
      </c>
      <c r="D18" s="187" t="str">
        <f>IF($C18=FALSE,"",VALUE(Force_3_1!A16))</f>
        <v/>
      </c>
      <c r="E18" s="207" t="str">
        <f>IF($C18=FALSE,"",Force_3_1!C16)</f>
        <v/>
      </c>
      <c r="F18" s="307" t="str">
        <f>IF($C18=FALSE,"",IF(Force_3_1!A40="실하중 힘 교정기",D18*E$3,Force_3_1!A40*$C$3*(1-1.2/8000)))</f>
        <v/>
      </c>
      <c r="G18" s="187" t="str">
        <f>IF($C18=FALSE,"",Force_3_1!R16)</f>
        <v/>
      </c>
      <c r="H18" s="207" t="str">
        <f>IF($C18=FALSE,"",Force_3_1!S16)</f>
        <v/>
      </c>
      <c r="I18" s="188" t="str">
        <f>IF($C18=FALSE,"",Force_3_1!T16)</f>
        <v/>
      </c>
      <c r="J18" s="311" t="str">
        <f t="shared" si="4"/>
        <v/>
      </c>
      <c r="K18" s="255" t="str">
        <f t="shared" si="5"/>
        <v/>
      </c>
      <c r="L18" s="307" t="str">
        <f t="shared" si="6"/>
        <v/>
      </c>
      <c r="M18" s="312" t="str">
        <f t="shared" si="7"/>
        <v/>
      </c>
      <c r="N18" s="255" t="str">
        <f t="shared" si="8"/>
        <v/>
      </c>
      <c r="O18" s="307" t="str">
        <f t="shared" si="9"/>
        <v/>
      </c>
      <c r="P18" s="311" t="str">
        <f t="shared" si="10"/>
        <v/>
      </c>
      <c r="Q18" s="311" t="str">
        <f t="shared" si="11"/>
        <v/>
      </c>
      <c r="R18" s="219" t="str">
        <f t="shared" si="12"/>
        <v/>
      </c>
      <c r="S18" s="356"/>
      <c r="U18" s="207" t="e">
        <f t="shared" si="0"/>
        <v>#VALUE!</v>
      </c>
      <c r="V18" s="207">
        <f ca="1">ROUND((Force_3_1!P16*E$3-Force_3_1!O16*E$3)/2,$S$90)</f>
        <v>0</v>
      </c>
      <c r="W18" s="215" t="e">
        <f t="shared" ca="1" si="1"/>
        <v>#VALUE!</v>
      </c>
      <c r="X18" s="215" t="e">
        <f t="shared" ca="1" si="2"/>
        <v>#VALUE!</v>
      </c>
      <c r="Y18" s="207" t="str">
        <f t="shared" ca="1" si="3"/>
        <v>± 0</v>
      </c>
      <c r="Z18" s="207" t="str">
        <f t="shared" si="13"/>
        <v/>
      </c>
    </row>
    <row r="19" spans="2:26" s="66" customFormat="1" ht="15" customHeight="1">
      <c r="B19" s="590"/>
      <c r="C19" s="187" t="b">
        <f>IF(Force_3_1!A17="",FALSE,TRUE)</f>
        <v>0</v>
      </c>
      <c r="D19" s="187" t="str">
        <f>IF($C19=FALSE,"",VALUE(Force_3_1!A17))</f>
        <v/>
      </c>
      <c r="E19" s="207" t="str">
        <f>IF($C19=FALSE,"",Force_3_1!C17)</f>
        <v/>
      </c>
      <c r="F19" s="307" t="str">
        <f>IF($C19=FALSE,"",IF(Force_3_1!A41="실하중 힘 교정기",D19*E$3,Force_3_1!A41*$C$3*(1-1.2/8000)))</f>
        <v/>
      </c>
      <c r="G19" s="187" t="str">
        <f>IF($C19=FALSE,"",Force_3_1!R17)</f>
        <v/>
      </c>
      <c r="H19" s="207" t="str">
        <f>IF($C19=FALSE,"",Force_3_1!S17)</f>
        <v/>
      </c>
      <c r="I19" s="188" t="str">
        <f>IF($C19=FALSE,"",Force_3_1!T17)</f>
        <v/>
      </c>
      <c r="J19" s="311" t="str">
        <f t="shared" si="4"/>
        <v/>
      </c>
      <c r="K19" s="255" t="str">
        <f t="shared" si="5"/>
        <v/>
      </c>
      <c r="L19" s="307" t="str">
        <f t="shared" si="6"/>
        <v/>
      </c>
      <c r="M19" s="312" t="str">
        <f t="shared" si="7"/>
        <v/>
      </c>
      <c r="N19" s="255" t="str">
        <f t="shared" si="8"/>
        <v/>
      </c>
      <c r="O19" s="307" t="str">
        <f t="shared" si="9"/>
        <v/>
      </c>
      <c r="P19" s="311" t="str">
        <f t="shared" si="10"/>
        <v/>
      </c>
      <c r="Q19" s="311" t="str">
        <f t="shared" si="11"/>
        <v/>
      </c>
      <c r="R19" s="219" t="str">
        <f t="shared" si="12"/>
        <v/>
      </c>
      <c r="S19" s="356"/>
      <c r="U19" s="207" t="e">
        <f t="shared" si="0"/>
        <v>#VALUE!</v>
      </c>
      <c r="V19" s="207">
        <f ca="1">ROUND((Force_3_1!P17*E$3-Force_3_1!O17*E$3)/2,$S$90)</f>
        <v>0</v>
      </c>
      <c r="W19" s="215" t="e">
        <f t="shared" ca="1" si="1"/>
        <v>#VALUE!</v>
      </c>
      <c r="X19" s="215" t="e">
        <f t="shared" ca="1" si="2"/>
        <v>#VALUE!</v>
      </c>
      <c r="Y19" s="207" t="str">
        <f t="shared" ca="1" si="3"/>
        <v>± 0</v>
      </c>
      <c r="Z19" s="207" t="str">
        <f t="shared" si="13"/>
        <v/>
      </c>
    </row>
    <row r="20" spans="2:26" s="66" customFormat="1" ht="15" customHeight="1">
      <c r="B20" s="590"/>
      <c r="C20" s="187" t="b">
        <f>IF(Force_3_1!A18="",FALSE,TRUE)</f>
        <v>0</v>
      </c>
      <c r="D20" s="187" t="str">
        <f>IF($C20=FALSE,"",VALUE(Force_3_1!A18))</f>
        <v/>
      </c>
      <c r="E20" s="207" t="str">
        <f>IF($C20=FALSE,"",Force_3_1!C18)</f>
        <v/>
      </c>
      <c r="F20" s="307" t="str">
        <f>IF($C20=FALSE,"",IF(Force_3_1!A42="실하중 힘 교정기",D20*E$3,Force_3_1!A42*$C$3*(1-1.2/8000)))</f>
        <v/>
      </c>
      <c r="G20" s="187" t="str">
        <f>IF($C20=FALSE,"",Force_3_1!R18)</f>
        <v/>
      </c>
      <c r="H20" s="207" t="str">
        <f>IF($C20=FALSE,"",Force_3_1!S18)</f>
        <v/>
      </c>
      <c r="I20" s="188" t="str">
        <f>IF($C20=FALSE,"",Force_3_1!T18)</f>
        <v/>
      </c>
      <c r="J20" s="311" t="str">
        <f t="shared" si="4"/>
        <v/>
      </c>
      <c r="K20" s="255" t="str">
        <f t="shared" si="5"/>
        <v/>
      </c>
      <c r="L20" s="307" t="str">
        <f t="shared" si="6"/>
        <v/>
      </c>
      <c r="M20" s="312" t="str">
        <f t="shared" si="7"/>
        <v/>
      </c>
      <c r="N20" s="255" t="str">
        <f t="shared" si="8"/>
        <v/>
      </c>
      <c r="O20" s="307" t="str">
        <f t="shared" si="9"/>
        <v/>
      </c>
      <c r="P20" s="311" t="str">
        <f t="shared" si="10"/>
        <v/>
      </c>
      <c r="Q20" s="311" t="str">
        <f t="shared" si="11"/>
        <v/>
      </c>
      <c r="R20" s="219" t="str">
        <f t="shared" si="12"/>
        <v/>
      </c>
      <c r="S20" s="356"/>
      <c r="U20" s="207" t="e">
        <f t="shared" si="0"/>
        <v>#VALUE!</v>
      </c>
      <c r="V20" s="207">
        <f ca="1">ROUND((Force_3_1!P18*E$3-Force_3_1!O18*E$3)/2,$S$90)</f>
        <v>0</v>
      </c>
      <c r="W20" s="215" t="e">
        <f t="shared" ca="1" si="1"/>
        <v>#VALUE!</v>
      </c>
      <c r="X20" s="215" t="e">
        <f t="shared" ca="1" si="2"/>
        <v>#VALUE!</v>
      </c>
      <c r="Y20" s="207" t="str">
        <f t="shared" ca="1" si="3"/>
        <v>± 0</v>
      </c>
      <c r="Z20" s="207" t="str">
        <f t="shared" si="13"/>
        <v/>
      </c>
    </row>
    <row r="21" spans="2:26" s="66" customFormat="1" ht="15" customHeight="1">
      <c r="B21" s="590"/>
      <c r="C21" s="187" t="b">
        <f>IF(Force_3_1!A19="",FALSE,TRUE)</f>
        <v>0</v>
      </c>
      <c r="D21" s="187" t="str">
        <f>IF($C21=FALSE,"",VALUE(Force_3_1!A19))</f>
        <v/>
      </c>
      <c r="E21" s="207" t="str">
        <f>IF($C21=FALSE,"",Force_3_1!C19)</f>
        <v/>
      </c>
      <c r="F21" s="307" t="str">
        <f>IF($C21=FALSE,"",IF(Force_3_1!A43="실하중 힘 교정기",D21*E$3,Force_3_1!A43*$C$3*(1-1.2/8000)))</f>
        <v/>
      </c>
      <c r="G21" s="187" t="str">
        <f>IF($C21=FALSE,"",Force_3_1!R19)</f>
        <v/>
      </c>
      <c r="H21" s="207" t="str">
        <f>IF($C21=FALSE,"",Force_3_1!S19)</f>
        <v/>
      </c>
      <c r="I21" s="188" t="str">
        <f>IF($C21=FALSE,"",Force_3_1!T19)</f>
        <v/>
      </c>
      <c r="J21" s="311" t="str">
        <f t="shared" si="4"/>
        <v/>
      </c>
      <c r="K21" s="255" t="str">
        <f t="shared" si="5"/>
        <v/>
      </c>
      <c r="L21" s="307" t="str">
        <f t="shared" si="6"/>
        <v/>
      </c>
      <c r="M21" s="312" t="str">
        <f t="shared" si="7"/>
        <v/>
      </c>
      <c r="N21" s="255" t="str">
        <f t="shared" si="8"/>
        <v/>
      </c>
      <c r="O21" s="307" t="str">
        <f t="shared" si="9"/>
        <v/>
      </c>
      <c r="P21" s="311" t="str">
        <f t="shared" si="10"/>
        <v/>
      </c>
      <c r="Q21" s="311" t="str">
        <f t="shared" si="11"/>
        <v/>
      </c>
      <c r="R21" s="219" t="str">
        <f t="shared" si="12"/>
        <v/>
      </c>
      <c r="S21" s="356"/>
      <c r="U21" s="207" t="e">
        <f t="shared" si="0"/>
        <v>#VALUE!</v>
      </c>
      <c r="V21" s="207">
        <f ca="1">ROUND((Force_3_1!P19*E$3-Force_3_1!O19*E$3)/2,$S$90)</f>
        <v>0</v>
      </c>
      <c r="W21" s="215" t="e">
        <f t="shared" ca="1" si="1"/>
        <v>#VALUE!</v>
      </c>
      <c r="X21" s="215" t="e">
        <f t="shared" ca="1" si="2"/>
        <v>#VALUE!</v>
      </c>
      <c r="Y21" s="207" t="str">
        <f t="shared" ca="1" si="3"/>
        <v>± 0</v>
      </c>
      <c r="Z21" s="207" t="str">
        <f t="shared" si="13"/>
        <v/>
      </c>
    </row>
    <row r="22" spans="2:26" s="66" customFormat="1" ht="15" customHeight="1">
      <c r="B22" s="590"/>
      <c r="C22" s="187" t="b">
        <f>IF(Force_3_1!A20="",FALSE,TRUE)</f>
        <v>0</v>
      </c>
      <c r="D22" s="187" t="str">
        <f>IF($C22=FALSE,"",VALUE(Force_3_1!A20))</f>
        <v/>
      </c>
      <c r="E22" s="207" t="str">
        <f>IF($C22=FALSE,"",Force_3_1!C20)</f>
        <v/>
      </c>
      <c r="F22" s="307" t="str">
        <f>IF($C22=FALSE,"",IF(Force_3_1!A44="실하중 힘 교정기",D22*E$3,Force_3_1!A44*$C$3*(1-1.2/8000)))</f>
        <v/>
      </c>
      <c r="G22" s="187" t="str">
        <f>IF($C22=FALSE,"",Force_3_1!R20)</f>
        <v/>
      </c>
      <c r="H22" s="207" t="str">
        <f>IF($C22=FALSE,"",Force_3_1!S20)</f>
        <v/>
      </c>
      <c r="I22" s="188" t="str">
        <f>IF($C22=FALSE,"",Force_3_1!T20)</f>
        <v/>
      </c>
      <c r="J22" s="311" t="str">
        <f t="shared" si="4"/>
        <v/>
      </c>
      <c r="K22" s="255" t="str">
        <f t="shared" si="5"/>
        <v/>
      </c>
      <c r="L22" s="307" t="str">
        <f t="shared" si="6"/>
        <v/>
      </c>
      <c r="M22" s="312" t="str">
        <f t="shared" si="7"/>
        <v/>
      </c>
      <c r="N22" s="255" t="str">
        <f t="shared" si="8"/>
        <v/>
      </c>
      <c r="O22" s="307" t="str">
        <f t="shared" si="9"/>
        <v/>
      </c>
      <c r="P22" s="311" t="str">
        <f t="shared" si="10"/>
        <v/>
      </c>
      <c r="Q22" s="311" t="str">
        <f t="shared" si="11"/>
        <v/>
      </c>
      <c r="R22" s="219" t="str">
        <f t="shared" si="12"/>
        <v/>
      </c>
      <c r="S22" s="356"/>
      <c r="U22" s="207" t="e">
        <f t="shared" si="0"/>
        <v>#VALUE!</v>
      </c>
      <c r="V22" s="207">
        <f ca="1">ROUND((Force_3_1!P20*E$3-Force_3_1!O20*E$3)/2,$S$90)</f>
        <v>0</v>
      </c>
      <c r="W22" s="215" t="e">
        <f t="shared" ca="1" si="1"/>
        <v>#VALUE!</v>
      </c>
      <c r="X22" s="215" t="e">
        <f t="shared" ca="1" si="2"/>
        <v>#VALUE!</v>
      </c>
      <c r="Y22" s="207" t="str">
        <f t="shared" ca="1" si="3"/>
        <v>± 0</v>
      </c>
      <c r="Z22" s="207" t="str">
        <f t="shared" si="13"/>
        <v/>
      </c>
    </row>
    <row r="23" spans="2:26" s="66" customFormat="1" ht="15" customHeight="1">
      <c r="B23" s="590"/>
      <c r="C23" s="187" t="b">
        <f>IF(Force_3_1!A21="",FALSE,TRUE)</f>
        <v>0</v>
      </c>
      <c r="D23" s="187" t="str">
        <f>IF($C23=FALSE,"",VALUE(Force_3_1!A21))</f>
        <v/>
      </c>
      <c r="E23" s="207" t="str">
        <f>IF($C23=FALSE,"",Force_3_1!C21)</f>
        <v/>
      </c>
      <c r="F23" s="307" t="str">
        <f>IF($C23=FALSE,"",IF(Force_3_1!A45="실하중 힘 교정기",D23*E$3,Force_3_1!A45*$C$3*(1-1.2/8000)))</f>
        <v/>
      </c>
      <c r="G23" s="187" t="str">
        <f>IF($C23=FALSE,"",Force_3_1!R21)</f>
        <v/>
      </c>
      <c r="H23" s="207" t="str">
        <f>IF($C23=FALSE,"",Force_3_1!S21)</f>
        <v/>
      </c>
      <c r="I23" s="188" t="str">
        <f>IF($C23=FALSE,"",Force_3_1!T21)</f>
        <v/>
      </c>
      <c r="J23" s="311" t="str">
        <f t="shared" si="4"/>
        <v/>
      </c>
      <c r="K23" s="255" t="str">
        <f t="shared" si="5"/>
        <v/>
      </c>
      <c r="L23" s="307" t="str">
        <f t="shared" si="6"/>
        <v/>
      </c>
      <c r="M23" s="312" t="str">
        <f t="shared" si="7"/>
        <v/>
      </c>
      <c r="N23" s="255" t="str">
        <f t="shared" si="8"/>
        <v/>
      </c>
      <c r="O23" s="307" t="str">
        <f t="shared" si="9"/>
        <v/>
      </c>
      <c r="P23" s="311" t="str">
        <f t="shared" si="10"/>
        <v/>
      </c>
      <c r="Q23" s="311" t="str">
        <f t="shared" si="11"/>
        <v/>
      </c>
      <c r="R23" s="219" t="str">
        <f t="shared" si="12"/>
        <v/>
      </c>
      <c r="S23" s="356"/>
      <c r="U23" s="207" t="e">
        <f t="shared" si="0"/>
        <v>#VALUE!</v>
      </c>
      <c r="V23" s="207">
        <f ca="1">ROUND((Force_3_1!P21*E$3-Force_3_1!O21*E$3)/2,$S$90)</f>
        <v>0</v>
      </c>
      <c r="W23" s="215" t="e">
        <f t="shared" ca="1" si="1"/>
        <v>#VALUE!</v>
      </c>
      <c r="X23" s="215" t="e">
        <f t="shared" ca="1" si="2"/>
        <v>#VALUE!</v>
      </c>
      <c r="Y23" s="207" t="str">
        <f t="shared" ca="1" si="3"/>
        <v>± 0</v>
      </c>
      <c r="Z23" s="207" t="str">
        <f t="shared" si="13"/>
        <v/>
      </c>
    </row>
    <row r="24" spans="2:26" s="66" customFormat="1" ht="15" customHeight="1">
      <c r="B24" s="590"/>
      <c r="C24" s="187" t="b">
        <f>IF(Force_3_1!A22="",FALSE,TRUE)</f>
        <v>0</v>
      </c>
      <c r="D24" s="187" t="str">
        <f>IF($C24=FALSE,"",VALUE(Force_3_1!A22))</f>
        <v/>
      </c>
      <c r="E24" s="207" t="str">
        <f>IF($C24=FALSE,"",Force_3_1!C22)</f>
        <v/>
      </c>
      <c r="F24" s="307" t="str">
        <f>IF($C24=FALSE,"",IF(Force_3_1!A46="실하중 힘 교정기",D24*E$3,Force_3_1!A46*$C$3*(1-1.2/8000)))</f>
        <v/>
      </c>
      <c r="G24" s="187" t="str">
        <f>IF($C24=FALSE,"",Force_3_1!R22)</f>
        <v/>
      </c>
      <c r="H24" s="207" t="str">
        <f>IF($C24=FALSE,"",Force_3_1!S22)</f>
        <v/>
      </c>
      <c r="I24" s="188" t="str">
        <f>IF($C24=FALSE,"",Force_3_1!T22)</f>
        <v/>
      </c>
      <c r="J24" s="311" t="str">
        <f t="shared" si="4"/>
        <v/>
      </c>
      <c r="K24" s="255" t="str">
        <f t="shared" si="5"/>
        <v/>
      </c>
      <c r="L24" s="307" t="str">
        <f t="shared" si="6"/>
        <v/>
      </c>
      <c r="M24" s="312" t="str">
        <f t="shared" si="7"/>
        <v/>
      </c>
      <c r="N24" s="255" t="str">
        <f t="shared" si="8"/>
        <v/>
      </c>
      <c r="O24" s="307" t="str">
        <f t="shared" si="9"/>
        <v/>
      </c>
      <c r="P24" s="311" t="str">
        <f t="shared" si="10"/>
        <v/>
      </c>
      <c r="Q24" s="311" t="str">
        <f t="shared" si="11"/>
        <v/>
      </c>
      <c r="R24" s="219" t="str">
        <f t="shared" si="12"/>
        <v/>
      </c>
      <c r="S24" s="356"/>
      <c r="U24" s="207" t="e">
        <f t="shared" si="0"/>
        <v>#VALUE!</v>
      </c>
      <c r="V24" s="207">
        <f ca="1">ROUND((Force_3_1!P22*E$3-Force_3_1!O22*E$3)/2,$S$90)</f>
        <v>0</v>
      </c>
      <c r="W24" s="215" t="e">
        <f t="shared" ca="1" si="1"/>
        <v>#VALUE!</v>
      </c>
      <c r="X24" s="215" t="e">
        <f t="shared" ca="1" si="2"/>
        <v>#VALUE!</v>
      </c>
      <c r="Y24" s="207" t="str">
        <f t="shared" ca="1" si="3"/>
        <v>± 0</v>
      </c>
      <c r="Z24" s="207" t="str">
        <f t="shared" si="13"/>
        <v/>
      </c>
    </row>
    <row r="25" spans="2:26" s="66" customFormat="1" ht="15" customHeight="1">
      <c r="B25" s="590"/>
      <c r="C25" s="187" t="b">
        <f>IF(Force_3_1!A23="",FALSE,TRUE)</f>
        <v>0</v>
      </c>
      <c r="D25" s="187" t="str">
        <f>IF($C25=FALSE,"",VALUE(Force_3_1!A23))</f>
        <v/>
      </c>
      <c r="E25" s="207" t="str">
        <f>IF($C25=FALSE,"",Force_3_1!C23)</f>
        <v/>
      </c>
      <c r="F25" s="307" t="str">
        <f>IF($C25=FALSE,"",IF(Force_3_1!A47="실하중 힘 교정기",D25*E$3,Force_3_1!A47*$C$3*(1-1.2/8000)))</f>
        <v/>
      </c>
      <c r="G25" s="187" t="str">
        <f>IF($C25=FALSE,"",Force_3_1!R23)</f>
        <v/>
      </c>
      <c r="H25" s="207" t="str">
        <f>IF($C25=FALSE,"",Force_3_1!S23)</f>
        <v/>
      </c>
      <c r="I25" s="188" t="str">
        <f>IF($C25=FALSE,"",Force_3_1!T23)</f>
        <v/>
      </c>
      <c r="J25" s="311" t="str">
        <f t="shared" si="4"/>
        <v/>
      </c>
      <c r="K25" s="255" t="str">
        <f t="shared" si="5"/>
        <v/>
      </c>
      <c r="L25" s="307" t="str">
        <f t="shared" si="6"/>
        <v/>
      </c>
      <c r="M25" s="312" t="str">
        <f t="shared" si="7"/>
        <v/>
      </c>
      <c r="N25" s="255" t="str">
        <f t="shared" si="8"/>
        <v/>
      </c>
      <c r="O25" s="307" t="str">
        <f t="shared" si="9"/>
        <v/>
      </c>
      <c r="P25" s="311" t="str">
        <f t="shared" si="10"/>
        <v/>
      </c>
      <c r="Q25" s="311" t="str">
        <f t="shared" si="11"/>
        <v/>
      </c>
      <c r="R25" s="219" t="str">
        <f t="shared" si="12"/>
        <v/>
      </c>
      <c r="S25" s="356"/>
      <c r="U25" s="207" t="e">
        <f t="shared" si="0"/>
        <v>#VALUE!</v>
      </c>
      <c r="V25" s="207">
        <f ca="1">ROUND((Force_3_1!P23*E$3-Force_3_1!O23*E$3)/2,$S$90)</f>
        <v>0</v>
      </c>
      <c r="W25" s="215" t="e">
        <f t="shared" ca="1" si="1"/>
        <v>#VALUE!</v>
      </c>
      <c r="X25" s="215" t="e">
        <f t="shared" ca="1" si="2"/>
        <v>#VALUE!</v>
      </c>
      <c r="Y25" s="207" t="str">
        <f t="shared" ca="1" si="3"/>
        <v>± 0</v>
      </c>
      <c r="Z25" s="207" t="str">
        <f t="shared" si="13"/>
        <v/>
      </c>
    </row>
    <row r="26" spans="2:26" s="66" customFormat="1" ht="15" customHeight="1">
      <c r="B26" s="593"/>
      <c r="C26" s="189" t="b">
        <f>IF(Force_3_1!A24="",FALSE,TRUE)</f>
        <v>0</v>
      </c>
      <c r="D26" s="189" t="str">
        <f>IF($C26=FALSE,"",VALUE(Force_3_1!A24))</f>
        <v/>
      </c>
      <c r="E26" s="190" t="str">
        <f>IF($C26=FALSE,"",Force_3_1!C24)</f>
        <v/>
      </c>
      <c r="F26" s="308" t="str">
        <f>IF($C26=FALSE,"",IF(Force_3_1!A48="실하중 힘 교정기",D26*E$3,Force_3_1!A48*$C$3*(1-1.2/8000)))</f>
        <v/>
      </c>
      <c r="G26" s="189" t="str">
        <f>IF($C26=FALSE,"",Force_3_1!R24)</f>
        <v/>
      </c>
      <c r="H26" s="190" t="str">
        <f>IF($C26=FALSE,"",Force_3_1!S24)</f>
        <v/>
      </c>
      <c r="I26" s="191" t="str">
        <f>IF($C26=FALSE,"",Force_3_1!T24)</f>
        <v/>
      </c>
      <c r="J26" s="313" t="str">
        <f t="shared" si="4"/>
        <v/>
      </c>
      <c r="K26" s="256" t="str">
        <f t="shared" si="5"/>
        <v/>
      </c>
      <c r="L26" s="308" t="str">
        <f t="shared" si="6"/>
        <v/>
      </c>
      <c r="M26" s="314" t="str">
        <f t="shared" si="7"/>
        <v/>
      </c>
      <c r="N26" s="256" t="str">
        <f t="shared" si="8"/>
        <v/>
      </c>
      <c r="O26" s="308" t="str">
        <f t="shared" si="9"/>
        <v/>
      </c>
      <c r="P26" s="313" t="str">
        <f t="shared" si="10"/>
        <v/>
      </c>
      <c r="Q26" s="313" t="str">
        <f t="shared" si="11"/>
        <v/>
      </c>
      <c r="R26" s="199" t="str">
        <f t="shared" si="12"/>
        <v/>
      </c>
      <c r="S26" s="357"/>
      <c r="U26" s="190" t="e">
        <f t="shared" si="0"/>
        <v>#VALUE!</v>
      </c>
      <c r="V26" s="190">
        <f ca="1">ROUND((Force_3_1!P24*E$3-Force_3_1!O24*E$3)/2,$S$90)</f>
        <v>0</v>
      </c>
      <c r="W26" s="196" t="e">
        <f t="shared" ca="1" si="1"/>
        <v>#VALUE!</v>
      </c>
      <c r="X26" s="196" t="e">
        <f t="shared" ca="1" si="2"/>
        <v>#VALUE!</v>
      </c>
      <c r="Y26" s="190" t="str">
        <f t="shared" ca="1" si="3"/>
        <v>± 0</v>
      </c>
      <c r="Z26" s="190" t="str">
        <f t="shared" si="13"/>
        <v/>
      </c>
    </row>
    <row r="27" spans="2:26" s="66" customFormat="1" ht="15" customHeight="1">
      <c r="B27" s="589" t="str">
        <f>IF(B3="Tension Gauge","반시계방향","압축방향")</f>
        <v>압축방향</v>
      </c>
      <c r="C27" s="192" t="b">
        <f>IF(Force_3_2!A7="",FALSE,TRUE)</f>
        <v>0</v>
      </c>
      <c r="D27" s="192" t="str">
        <f>IF($C27=FALSE,"",VALUE(Force_3_2!A7))</f>
        <v/>
      </c>
      <c r="E27" s="193" t="str">
        <f>IF($C27=FALSE,"",Force_3_2!C7)</f>
        <v/>
      </c>
      <c r="F27" s="309" t="str">
        <f>IF($C27=FALSE,"",IF(Force_3_2!A31="실하중 힘 교정기",D27*E$3,Force_3_2!A31*$C$3*(1-1.2/8000)))</f>
        <v/>
      </c>
      <c r="G27" s="192" t="str">
        <f>IF($C27=FALSE,"",Force_3_2!R7)</f>
        <v/>
      </c>
      <c r="H27" s="193" t="str">
        <f>IF($C27=FALSE,"",Force_3_2!S7)</f>
        <v/>
      </c>
      <c r="I27" s="194" t="str">
        <f>IF($C27=FALSE,"",Force_3_2!T7)</f>
        <v/>
      </c>
      <c r="J27" s="315" t="str">
        <f t="shared" si="4"/>
        <v/>
      </c>
      <c r="K27" s="257" t="str">
        <f t="shared" si="5"/>
        <v/>
      </c>
      <c r="L27" s="310" t="str">
        <f t="shared" si="6"/>
        <v/>
      </c>
      <c r="M27" s="351" t="str">
        <f>IF($C27=FALSE,"",J27-J$27)</f>
        <v/>
      </c>
      <c r="N27" s="352" t="str">
        <f>IF($C27=FALSE,"",K27-K$27)</f>
        <v/>
      </c>
      <c r="O27" s="309" t="str">
        <f>IF($C27=FALSE,"",L27-L$27)</f>
        <v/>
      </c>
      <c r="P27" s="315" t="str">
        <f t="shared" si="10"/>
        <v/>
      </c>
      <c r="Q27" s="315" t="str">
        <f t="shared" si="11"/>
        <v/>
      </c>
      <c r="R27" s="157" t="str">
        <f t="shared" si="12"/>
        <v/>
      </c>
      <c r="S27" s="169" t="e">
        <f ca="1">MAX(ABS(M27-OFFSET(M27,J$3,0)),ABS(N27-OFFSET(N27,J$3,0)),ABS(O27-OFFSET(O27,J$3,0)))</f>
        <v>#VALUE!</v>
      </c>
      <c r="U27" s="183" t="e">
        <f t="shared" si="0"/>
        <v>#VALUE!</v>
      </c>
      <c r="V27" s="183">
        <f ca="1">ROUND((Force_3_2!P7*E$3-Force_3_2!O7*E$3)/2,$S$90)</f>
        <v>0</v>
      </c>
      <c r="W27" s="204" t="e">
        <f t="shared" ca="1" si="1"/>
        <v>#VALUE!</v>
      </c>
      <c r="X27" s="204" t="e">
        <f t="shared" ca="1" si="2"/>
        <v>#VALUE!</v>
      </c>
      <c r="Y27" s="183" t="str">
        <f t="shared" ca="1" si="3"/>
        <v>± 0</v>
      </c>
      <c r="Z27" s="183" t="str">
        <f t="shared" si="13"/>
        <v/>
      </c>
    </row>
    <row r="28" spans="2:26" s="66" customFormat="1" ht="15" customHeight="1">
      <c r="B28" s="590"/>
      <c r="C28" s="168" t="b">
        <f>IF(Force_3_2!A8="",FALSE,TRUE)</f>
        <v>0</v>
      </c>
      <c r="D28" s="168" t="str">
        <f>IF($C28=FALSE,"",VALUE(Force_3_2!A8))</f>
        <v/>
      </c>
      <c r="E28" s="183" t="str">
        <f>IF($C28=FALSE,"",Force_3_2!C8)</f>
        <v/>
      </c>
      <c r="F28" s="310" t="str">
        <f>IF($C28=FALSE,"",IF(Force_3_2!A32="실하중 힘 교정기",D28*E$3,Force_3_2!A32*$C$3*(1-1.2/8000)))</f>
        <v/>
      </c>
      <c r="G28" s="187" t="str">
        <f>IF($C28=FALSE,"",Force_3_2!R8)</f>
        <v/>
      </c>
      <c r="H28" s="207" t="str">
        <f>IF($C28=FALSE,"",Force_3_2!S8)</f>
        <v/>
      </c>
      <c r="I28" s="188" t="str">
        <f>IF($C28=FALSE,"",Force_3_2!T8)</f>
        <v/>
      </c>
      <c r="J28" s="311" t="str">
        <f t="shared" si="4"/>
        <v/>
      </c>
      <c r="K28" s="255" t="str">
        <f t="shared" si="5"/>
        <v/>
      </c>
      <c r="L28" s="307" t="str">
        <f t="shared" si="6"/>
        <v/>
      </c>
      <c r="M28" s="312" t="str">
        <f t="shared" ref="M28:M44" si="14">IF($C28=FALSE,"",J28-J$27)</f>
        <v/>
      </c>
      <c r="N28" s="255" t="str">
        <f t="shared" ref="N28:N44" si="15">IF($C28=FALSE,"",K28-K$27)</f>
        <v/>
      </c>
      <c r="O28" s="307" t="str">
        <f t="shared" ref="O28:O44" si="16">IF($C28=FALSE,"",L28-L$27)</f>
        <v/>
      </c>
      <c r="P28" s="311" t="str">
        <f t="shared" si="10"/>
        <v/>
      </c>
      <c r="Q28" s="311" t="str">
        <f t="shared" si="11"/>
        <v/>
      </c>
      <c r="R28" s="219" t="str">
        <f t="shared" si="12"/>
        <v/>
      </c>
      <c r="S28" s="212" t="str">
        <f ca="1">OFFSET(P26,J$3,0)</f>
        <v/>
      </c>
      <c r="U28" s="207" t="e">
        <f t="shared" si="0"/>
        <v>#VALUE!</v>
      </c>
      <c r="V28" s="207">
        <f ca="1">ROUND((Force_3_2!P8*E$3-Force_3_2!O8*E$3)/2,$S$90)</f>
        <v>0</v>
      </c>
      <c r="W28" s="215" t="e">
        <f t="shared" ca="1" si="1"/>
        <v>#VALUE!</v>
      </c>
      <c r="X28" s="215" t="e">
        <f t="shared" ca="1" si="2"/>
        <v>#VALUE!</v>
      </c>
      <c r="Y28" s="207" t="str">
        <f t="shared" ca="1" si="3"/>
        <v>± 0</v>
      </c>
      <c r="Z28" s="207" t="str">
        <f t="shared" si="13"/>
        <v/>
      </c>
    </row>
    <row r="29" spans="2:26" s="66" customFormat="1" ht="15" customHeight="1">
      <c r="B29" s="590"/>
      <c r="C29" s="168" t="b">
        <f>IF(Force_3_2!A9="",FALSE,TRUE)</f>
        <v>0</v>
      </c>
      <c r="D29" s="168" t="str">
        <f>IF($C29=FALSE,"",VALUE(Force_3_2!A9))</f>
        <v/>
      </c>
      <c r="E29" s="183" t="str">
        <f>IF($C29=FALSE,"",Force_3_2!C9)</f>
        <v/>
      </c>
      <c r="F29" s="310" t="str">
        <f>IF($C29=FALSE,"",IF(Force_3_2!A33="실하중 힘 교정기",D29*E$3,Force_3_2!A33*$C$3*(1-1.2/8000)))</f>
        <v/>
      </c>
      <c r="G29" s="187" t="str">
        <f>IF($C29=FALSE,"",Force_3_2!R9)</f>
        <v/>
      </c>
      <c r="H29" s="207" t="str">
        <f>IF($C29=FALSE,"",Force_3_2!S9)</f>
        <v/>
      </c>
      <c r="I29" s="188" t="str">
        <f>IF($C29=FALSE,"",Force_3_2!T9)</f>
        <v/>
      </c>
      <c r="J29" s="311" t="str">
        <f t="shared" si="4"/>
        <v/>
      </c>
      <c r="K29" s="255" t="str">
        <f t="shared" si="5"/>
        <v/>
      </c>
      <c r="L29" s="307" t="str">
        <f t="shared" si="6"/>
        <v/>
      </c>
      <c r="M29" s="312" t="str">
        <f t="shared" si="14"/>
        <v/>
      </c>
      <c r="N29" s="255" t="str">
        <f t="shared" si="15"/>
        <v/>
      </c>
      <c r="O29" s="307" t="str">
        <f t="shared" si="16"/>
        <v/>
      </c>
      <c r="P29" s="311" t="str">
        <f t="shared" si="10"/>
        <v/>
      </c>
      <c r="Q29" s="311" t="str">
        <f t="shared" si="11"/>
        <v/>
      </c>
      <c r="R29" s="219" t="str">
        <f t="shared" si="12"/>
        <v/>
      </c>
      <c r="S29" s="212" t="e">
        <f ca="1">S27/S28</f>
        <v>#VALUE!</v>
      </c>
      <c r="U29" s="207" t="e">
        <f t="shared" si="0"/>
        <v>#VALUE!</v>
      </c>
      <c r="V29" s="207">
        <f ca="1">ROUND((Force_3_2!P9*E$3-Force_3_2!O9*E$3)/2,$S$90)</f>
        <v>0</v>
      </c>
      <c r="W29" s="215" t="e">
        <f t="shared" ca="1" si="1"/>
        <v>#VALUE!</v>
      </c>
      <c r="X29" s="215" t="e">
        <f t="shared" ca="1" si="2"/>
        <v>#VALUE!</v>
      </c>
      <c r="Y29" s="207" t="str">
        <f t="shared" ca="1" si="3"/>
        <v>± 0</v>
      </c>
      <c r="Z29" s="207" t="str">
        <f t="shared" si="13"/>
        <v/>
      </c>
    </row>
    <row r="30" spans="2:26" s="66" customFormat="1" ht="15" customHeight="1">
      <c r="B30" s="590"/>
      <c r="C30" s="168" t="b">
        <f>IF(Force_3_2!A10="",FALSE,TRUE)</f>
        <v>0</v>
      </c>
      <c r="D30" s="168" t="str">
        <f>IF($C30=FALSE,"",VALUE(Force_3_2!A10))</f>
        <v/>
      </c>
      <c r="E30" s="183" t="str">
        <f>IF($C30=FALSE,"",Force_3_2!C10)</f>
        <v/>
      </c>
      <c r="F30" s="310" t="str">
        <f>IF($C30=FALSE,"",IF(Force_3_2!A34="실하중 힘 교정기",D30*E$3,Force_3_2!A34*$C$3*(1-1.2/8000)))</f>
        <v/>
      </c>
      <c r="G30" s="187" t="str">
        <f>IF($C30=FALSE,"",Force_3_2!R10)</f>
        <v/>
      </c>
      <c r="H30" s="207" t="str">
        <f>IF($C30=FALSE,"",Force_3_2!S10)</f>
        <v/>
      </c>
      <c r="I30" s="188" t="str">
        <f>IF($C30=FALSE,"",Force_3_2!T10)</f>
        <v/>
      </c>
      <c r="J30" s="311" t="str">
        <f t="shared" si="4"/>
        <v/>
      </c>
      <c r="K30" s="255" t="str">
        <f t="shared" si="5"/>
        <v/>
      </c>
      <c r="L30" s="307" t="str">
        <f t="shared" si="6"/>
        <v/>
      </c>
      <c r="M30" s="312" t="str">
        <f t="shared" si="14"/>
        <v/>
      </c>
      <c r="N30" s="255" t="str">
        <f t="shared" si="15"/>
        <v/>
      </c>
      <c r="O30" s="307" t="str">
        <f t="shared" si="16"/>
        <v/>
      </c>
      <c r="P30" s="311" t="str">
        <f t="shared" si="10"/>
        <v/>
      </c>
      <c r="Q30" s="311" t="str">
        <f t="shared" si="11"/>
        <v/>
      </c>
      <c r="R30" s="219" t="str">
        <f t="shared" si="12"/>
        <v/>
      </c>
      <c r="S30" s="355"/>
      <c r="U30" s="207" t="e">
        <f t="shared" si="0"/>
        <v>#VALUE!</v>
      </c>
      <c r="V30" s="207">
        <f ca="1">ROUND((Force_3_2!P10*E$3-Force_3_2!O10*E$3)/2,$S$90)</f>
        <v>0</v>
      </c>
      <c r="W30" s="215" t="e">
        <f t="shared" ca="1" si="1"/>
        <v>#VALUE!</v>
      </c>
      <c r="X30" s="215" t="e">
        <f t="shared" ca="1" si="2"/>
        <v>#VALUE!</v>
      </c>
      <c r="Y30" s="207" t="str">
        <f t="shared" ca="1" si="3"/>
        <v>± 0</v>
      </c>
      <c r="Z30" s="207" t="str">
        <f t="shared" si="13"/>
        <v/>
      </c>
    </row>
    <row r="31" spans="2:26" s="66" customFormat="1" ht="15" customHeight="1">
      <c r="B31" s="590"/>
      <c r="C31" s="168" t="b">
        <f>IF(Force_3_2!A11="",FALSE,TRUE)</f>
        <v>0</v>
      </c>
      <c r="D31" s="168" t="str">
        <f>IF($C31=FALSE,"",VALUE(Force_3_2!A11))</f>
        <v/>
      </c>
      <c r="E31" s="183" t="str">
        <f>IF($C31=FALSE,"",Force_3_2!C11)</f>
        <v/>
      </c>
      <c r="F31" s="310" t="str">
        <f>IF($C31=FALSE,"",IF(Force_3_2!A35="실하중 힘 교정기",D31*E$3,Force_3_2!A35*$C$3*(1-1.2/8000)))</f>
        <v/>
      </c>
      <c r="G31" s="187" t="str">
        <f>IF($C31=FALSE,"",Force_3_2!R11)</f>
        <v/>
      </c>
      <c r="H31" s="207" t="str">
        <f>IF($C31=FALSE,"",Force_3_2!S11)</f>
        <v/>
      </c>
      <c r="I31" s="188" t="str">
        <f>IF($C31=FALSE,"",Force_3_2!T11)</f>
        <v/>
      </c>
      <c r="J31" s="311" t="str">
        <f t="shared" si="4"/>
        <v/>
      </c>
      <c r="K31" s="255" t="str">
        <f t="shared" si="5"/>
        <v/>
      </c>
      <c r="L31" s="307" t="str">
        <f t="shared" si="6"/>
        <v/>
      </c>
      <c r="M31" s="312" t="str">
        <f t="shared" si="14"/>
        <v/>
      </c>
      <c r="N31" s="255" t="str">
        <f t="shared" si="15"/>
        <v/>
      </c>
      <c r="O31" s="307" t="str">
        <f t="shared" si="16"/>
        <v/>
      </c>
      <c r="P31" s="311" t="str">
        <f t="shared" si="10"/>
        <v/>
      </c>
      <c r="Q31" s="311" t="str">
        <f t="shared" si="11"/>
        <v/>
      </c>
      <c r="R31" s="219" t="str">
        <f t="shared" si="12"/>
        <v/>
      </c>
      <c r="S31" s="356"/>
      <c r="U31" s="207" t="e">
        <f t="shared" si="0"/>
        <v>#VALUE!</v>
      </c>
      <c r="V31" s="207">
        <f ca="1">ROUND((Force_3_2!P11*E$3-Force_3_2!O11*E$3)/2,$S$90)</f>
        <v>0</v>
      </c>
      <c r="W31" s="215" t="e">
        <f t="shared" ca="1" si="1"/>
        <v>#VALUE!</v>
      </c>
      <c r="X31" s="215" t="e">
        <f t="shared" ca="1" si="2"/>
        <v>#VALUE!</v>
      </c>
      <c r="Y31" s="207" t="str">
        <f t="shared" ca="1" si="3"/>
        <v>± 0</v>
      </c>
      <c r="Z31" s="207" t="str">
        <f t="shared" si="13"/>
        <v/>
      </c>
    </row>
    <row r="32" spans="2:26" s="66" customFormat="1" ht="15" customHeight="1">
      <c r="B32" s="590"/>
      <c r="C32" s="168" t="b">
        <f>IF(Force_3_2!A12="",FALSE,TRUE)</f>
        <v>0</v>
      </c>
      <c r="D32" s="168" t="str">
        <f>IF($C32=FALSE,"",VALUE(Force_3_2!A12))</f>
        <v/>
      </c>
      <c r="E32" s="183" t="str">
        <f>IF($C32=FALSE,"",Force_3_2!C12)</f>
        <v/>
      </c>
      <c r="F32" s="310" t="str">
        <f>IF($C32=FALSE,"",IF(Force_3_2!A36="실하중 힘 교정기",D32*E$3,Force_3_2!A36*$C$3*(1-1.2/8000)))</f>
        <v/>
      </c>
      <c r="G32" s="187" t="str">
        <f>IF($C32=FALSE,"",Force_3_2!R12)</f>
        <v/>
      </c>
      <c r="H32" s="207" t="str">
        <f>IF($C32=FALSE,"",Force_3_2!S12)</f>
        <v/>
      </c>
      <c r="I32" s="188" t="str">
        <f>IF($C32=FALSE,"",Force_3_2!T12)</f>
        <v/>
      </c>
      <c r="J32" s="311" t="str">
        <f t="shared" si="4"/>
        <v/>
      </c>
      <c r="K32" s="255" t="str">
        <f t="shared" si="5"/>
        <v/>
      </c>
      <c r="L32" s="307" t="str">
        <f t="shared" si="6"/>
        <v/>
      </c>
      <c r="M32" s="312" t="str">
        <f t="shared" si="14"/>
        <v/>
      </c>
      <c r="N32" s="255" t="str">
        <f t="shared" si="15"/>
        <v/>
      </c>
      <c r="O32" s="307" t="str">
        <f t="shared" si="16"/>
        <v/>
      </c>
      <c r="P32" s="311" t="str">
        <f t="shared" si="10"/>
        <v/>
      </c>
      <c r="Q32" s="311" t="str">
        <f t="shared" si="11"/>
        <v/>
      </c>
      <c r="R32" s="219" t="str">
        <f t="shared" si="12"/>
        <v/>
      </c>
      <c r="S32" s="356"/>
      <c r="U32" s="207" t="e">
        <f t="shared" si="0"/>
        <v>#VALUE!</v>
      </c>
      <c r="V32" s="207">
        <f ca="1">ROUND((Force_3_2!P12*E$3-Force_3_2!O12*E$3)/2,$S$90)</f>
        <v>0</v>
      </c>
      <c r="W32" s="215" t="e">
        <f t="shared" ca="1" si="1"/>
        <v>#VALUE!</v>
      </c>
      <c r="X32" s="215" t="e">
        <f t="shared" ca="1" si="2"/>
        <v>#VALUE!</v>
      </c>
      <c r="Y32" s="207" t="str">
        <f t="shared" ca="1" si="3"/>
        <v>± 0</v>
      </c>
      <c r="Z32" s="207" t="str">
        <f t="shared" si="13"/>
        <v/>
      </c>
    </row>
    <row r="33" spans="1:28" s="66" customFormat="1" ht="15" customHeight="1">
      <c r="B33" s="590"/>
      <c r="C33" s="168" t="b">
        <f>IF(Force_3_2!A13="",FALSE,TRUE)</f>
        <v>0</v>
      </c>
      <c r="D33" s="168" t="str">
        <f>IF($C33=FALSE,"",VALUE(Force_3_2!A13))</f>
        <v/>
      </c>
      <c r="E33" s="183" t="str">
        <f>IF($C33=FALSE,"",Force_3_2!C13)</f>
        <v/>
      </c>
      <c r="F33" s="310" t="str">
        <f>IF($C33=FALSE,"",IF(Force_3_2!A37="실하중 힘 교정기",D33*E$3,Force_3_2!A37*$C$3*(1-1.2/8000)))</f>
        <v/>
      </c>
      <c r="G33" s="187" t="str">
        <f>IF($C33=FALSE,"",Force_3_2!R13)</f>
        <v/>
      </c>
      <c r="H33" s="207" t="str">
        <f>IF($C33=FALSE,"",Force_3_2!S13)</f>
        <v/>
      </c>
      <c r="I33" s="188" t="str">
        <f>IF($C33=FALSE,"",Force_3_2!T13)</f>
        <v/>
      </c>
      <c r="J33" s="311" t="str">
        <f t="shared" si="4"/>
        <v/>
      </c>
      <c r="K33" s="255" t="str">
        <f t="shared" si="5"/>
        <v/>
      </c>
      <c r="L33" s="307" t="str">
        <f t="shared" si="6"/>
        <v/>
      </c>
      <c r="M33" s="312" t="str">
        <f t="shared" si="14"/>
        <v/>
      </c>
      <c r="N33" s="255" t="str">
        <f t="shared" si="15"/>
        <v/>
      </c>
      <c r="O33" s="307" t="str">
        <f t="shared" si="16"/>
        <v/>
      </c>
      <c r="P33" s="311" t="str">
        <f t="shared" si="10"/>
        <v/>
      </c>
      <c r="Q33" s="311" t="str">
        <f t="shared" si="11"/>
        <v/>
      </c>
      <c r="R33" s="219" t="str">
        <f t="shared" si="12"/>
        <v/>
      </c>
      <c r="S33" s="356"/>
      <c r="U33" s="207" t="e">
        <f t="shared" si="0"/>
        <v>#VALUE!</v>
      </c>
      <c r="V33" s="207">
        <f ca="1">ROUND((Force_3_2!P13*E$3-Force_3_2!O13*E$3)/2,$S$90)</f>
        <v>0</v>
      </c>
      <c r="W33" s="215" t="e">
        <f t="shared" ca="1" si="1"/>
        <v>#VALUE!</v>
      </c>
      <c r="X33" s="215" t="e">
        <f t="shared" ca="1" si="2"/>
        <v>#VALUE!</v>
      </c>
      <c r="Y33" s="207" t="str">
        <f t="shared" ca="1" si="3"/>
        <v>± 0</v>
      </c>
      <c r="Z33" s="207" t="str">
        <f t="shared" si="13"/>
        <v/>
      </c>
    </row>
    <row r="34" spans="1:28" s="66" customFormat="1" ht="15" customHeight="1">
      <c r="B34" s="590"/>
      <c r="C34" s="168" t="b">
        <f>IF(Force_3_2!A14="",FALSE,TRUE)</f>
        <v>0</v>
      </c>
      <c r="D34" s="168" t="str">
        <f>IF($C34=FALSE,"",VALUE(Force_3_2!A14))</f>
        <v/>
      </c>
      <c r="E34" s="183" t="str">
        <f>IF($C34=FALSE,"",Force_3_2!C14)</f>
        <v/>
      </c>
      <c r="F34" s="310" t="str">
        <f>IF($C34=FALSE,"",IF(Force_3_2!A38="실하중 힘 교정기",D34*E$3,Force_3_2!A38*$C$3*(1-1.2/8000)))</f>
        <v/>
      </c>
      <c r="G34" s="187" t="str">
        <f>IF($C34=FALSE,"",Force_3_2!R14)</f>
        <v/>
      </c>
      <c r="H34" s="207" t="str">
        <f>IF($C34=FALSE,"",Force_3_2!S14)</f>
        <v/>
      </c>
      <c r="I34" s="188" t="str">
        <f>IF($C34=FALSE,"",Force_3_2!T14)</f>
        <v/>
      </c>
      <c r="J34" s="311" t="str">
        <f t="shared" si="4"/>
        <v/>
      </c>
      <c r="K34" s="255" t="str">
        <f t="shared" si="5"/>
        <v/>
      </c>
      <c r="L34" s="307" t="str">
        <f t="shared" si="6"/>
        <v/>
      </c>
      <c r="M34" s="312" t="str">
        <f t="shared" si="14"/>
        <v/>
      </c>
      <c r="N34" s="255" t="str">
        <f t="shared" si="15"/>
        <v/>
      </c>
      <c r="O34" s="307" t="str">
        <f t="shared" si="16"/>
        <v/>
      </c>
      <c r="P34" s="311" t="str">
        <f t="shared" si="10"/>
        <v/>
      </c>
      <c r="Q34" s="311" t="str">
        <f t="shared" si="11"/>
        <v/>
      </c>
      <c r="R34" s="219" t="str">
        <f t="shared" si="12"/>
        <v/>
      </c>
      <c r="S34" s="356"/>
      <c r="U34" s="207" t="e">
        <f t="shared" si="0"/>
        <v>#VALUE!</v>
      </c>
      <c r="V34" s="207">
        <f ca="1">ROUND((Force_3_2!P14*E$3-Force_3_2!O14*E$3)/2,$S$90)</f>
        <v>0</v>
      </c>
      <c r="W34" s="215" t="e">
        <f t="shared" ca="1" si="1"/>
        <v>#VALUE!</v>
      </c>
      <c r="X34" s="215" t="e">
        <f t="shared" ca="1" si="2"/>
        <v>#VALUE!</v>
      </c>
      <c r="Y34" s="207" t="str">
        <f t="shared" ca="1" si="3"/>
        <v>± 0</v>
      </c>
      <c r="Z34" s="207" t="str">
        <f t="shared" si="13"/>
        <v/>
      </c>
    </row>
    <row r="35" spans="1:28" s="66" customFormat="1" ht="15" customHeight="1">
      <c r="B35" s="590"/>
      <c r="C35" s="168" t="b">
        <f>IF(Force_3_2!A15="",FALSE,TRUE)</f>
        <v>0</v>
      </c>
      <c r="D35" s="168" t="str">
        <f>IF($C35=FALSE,"",VALUE(Force_3_2!A15))</f>
        <v/>
      </c>
      <c r="E35" s="183" t="str">
        <f>IF($C35=FALSE,"",Force_3_2!C15)</f>
        <v/>
      </c>
      <c r="F35" s="310" t="str">
        <f>IF($C35=FALSE,"",IF(Force_3_2!A39="실하중 힘 교정기",D35*E$3,Force_3_2!A39*$C$3*(1-1.2/8000)))</f>
        <v/>
      </c>
      <c r="G35" s="187" t="str">
        <f>IF($C35=FALSE,"",Force_3_2!R15)</f>
        <v/>
      </c>
      <c r="H35" s="207" t="str">
        <f>IF($C35=FALSE,"",Force_3_2!S15)</f>
        <v/>
      </c>
      <c r="I35" s="188" t="str">
        <f>IF($C35=FALSE,"",Force_3_2!T15)</f>
        <v/>
      </c>
      <c r="J35" s="311" t="str">
        <f t="shared" si="4"/>
        <v/>
      </c>
      <c r="K35" s="255" t="str">
        <f t="shared" si="5"/>
        <v/>
      </c>
      <c r="L35" s="307" t="str">
        <f t="shared" si="6"/>
        <v/>
      </c>
      <c r="M35" s="312" t="str">
        <f t="shared" si="14"/>
        <v/>
      </c>
      <c r="N35" s="255" t="str">
        <f t="shared" si="15"/>
        <v/>
      </c>
      <c r="O35" s="307" t="str">
        <f t="shared" si="16"/>
        <v/>
      </c>
      <c r="P35" s="311" t="str">
        <f t="shared" si="10"/>
        <v/>
      </c>
      <c r="Q35" s="311" t="str">
        <f t="shared" si="11"/>
        <v/>
      </c>
      <c r="R35" s="219" t="str">
        <f t="shared" si="12"/>
        <v/>
      </c>
      <c r="S35" s="356"/>
      <c r="U35" s="207" t="e">
        <f t="shared" si="0"/>
        <v>#VALUE!</v>
      </c>
      <c r="V35" s="207">
        <f ca="1">ROUND((Force_3_2!P15*E$3-Force_3_2!O15*E$3)/2,$S$90)</f>
        <v>0</v>
      </c>
      <c r="W35" s="215" t="e">
        <f t="shared" ca="1" si="1"/>
        <v>#VALUE!</v>
      </c>
      <c r="X35" s="215" t="e">
        <f t="shared" ca="1" si="2"/>
        <v>#VALUE!</v>
      </c>
      <c r="Y35" s="207" t="str">
        <f t="shared" ca="1" si="3"/>
        <v>± 0</v>
      </c>
      <c r="Z35" s="207" t="str">
        <f t="shared" si="13"/>
        <v/>
      </c>
    </row>
    <row r="36" spans="1:28" s="66" customFormat="1" ht="15" customHeight="1">
      <c r="B36" s="590"/>
      <c r="C36" s="168" t="b">
        <f>IF(Force_3_2!A16="",FALSE,TRUE)</f>
        <v>0</v>
      </c>
      <c r="D36" s="168" t="str">
        <f>IF($C36=FALSE,"",VALUE(Force_3_2!A16))</f>
        <v/>
      </c>
      <c r="E36" s="183" t="str">
        <f>IF($C36=FALSE,"",Force_3_2!C16)</f>
        <v/>
      </c>
      <c r="F36" s="310" t="str">
        <f>IF($C36=FALSE,"",IF(Force_3_2!A40="실하중 힘 교정기",D36*E$3,Force_3_2!A40*$C$3*(1-1.2/8000)))</f>
        <v/>
      </c>
      <c r="G36" s="187" t="str">
        <f>IF($C36=FALSE,"",Force_3_2!R16)</f>
        <v/>
      </c>
      <c r="H36" s="207" t="str">
        <f>IF($C36=FALSE,"",Force_3_2!S16)</f>
        <v/>
      </c>
      <c r="I36" s="188" t="str">
        <f>IF($C36=FALSE,"",Force_3_2!T16)</f>
        <v/>
      </c>
      <c r="J36" s="311" t="str">
        <f t="shared" si="4"/>
        <v/>
      </c>
      <c r="K36" s="255" t="str">
        <f t="shared" si="5"/>
        <v/>
      </c>
      <c r="L36" s="307" t="str">
        <f t="shared" si="6"/>
        <v/>
      </c>
      <c r="M36" s="312" t="str">
        <f t="shared" si="14"/>
        <v/>
      </c>
      <c r="N36" s="255" t="str">
        <f t="shared" si="15"/>
        <v/>
      </c>
      <c r="O36" s="307" t="str">
        <f t="shared" si="16"/>
        <v/>
      </c>
      <c r="P36" s="311" t="str">
        <f t="shared" si="10"/>
        <v/>
      </c>
      <c r="Q36" s="311" t="str">
        <f t="shared" si="11"/>
        <v/>
      </c>
      <c r="R36" s="219" t="str">
        <f t="shared" si="12"/>
        <v/>
      </c>
      <c r="S36" s="356"/>
      <c r="U36" s="207" t="e">
        <f t="shared" si="0"/>
        <v>#VALUE!</v>
      </c>
      <c r="V36" s="207">
        <f ca="1">ROUND((Force_3_2!P16*E$3-Force_3_2!O16*E$3)/2,$S$90)</f>
        <v>0</v>
      </c>
      <c r="W36" s="215" t="e">
        <f t="shared" ca="1" si="1"/>
        <v>#VALUE!</v>
      </c>
      <c r="X36" s="215" t="e">
        <f t="shared" ca="1" si="2"/>
        <v>#VALUE!</v>
      </c>
      <c r="Y36" s="207" t="str">
        <f t="shared" ca="1" si="3"/>
        <v>± 0</v>
      </c>
      <c r="Z36" s="207" t="str">
        <f t="shared" si="13"/>
        <v/>
      </c>
    </row>
    <row r="37" spans="1:28" s="66" customFormat="1" ht="15" customHeight="1">
      <c r="B37" s="590"/>
      <c r="C37" s="168" t="b">
        <f>IF(Force_3_2!A17="",FALSE,TRUE)</f>
        <v>0</v>
      </c>
      <c r="D37" s="168" t="str">
        <f>IF($C37=FALSE,"",VALUE(Force_3_2!A17))</f>
        <v/>
      </c>
      <c r="E37" s="183" t="str">
        <f>IF($C37=FALSE,"",Force_3_2!C17)</f>
        <v/>
      </c>
      <c r="F37" s="310" t="str">
        <f>IF($C37=FALSE,"",IF(Force_3_2!A41="실하중 힘 교정기",D37*E$3,Force_3_2!A41*$C$3*(1-1.2/8000)))</f>
        <v/>
      </c>
      <c r="G37" s="187" t="str">
        <f>IF($C37=FALSE,"",Force_3_2!R17)</f>
        <v/>
      </c>
      <c r="H37" s="207" t="str">
        <f>IF($C37=FALSE,"",Force_3_2!S17)</f>
        <v/>
      </c>
      <c r="I37" s="188" t="str">
        <f>IF($C37=FALSE,"",Force_3_2!T17)</f>
        <v/>
      </c>
      <c r="J37" s="311" t="str">
        <f t="shared" si="4"/>
        <v/>
      </c>
      <c r="K37" s="255" t="str">
        <f t="shared" si="5"/>
        <v/>
      </c>
      <c r="L37" s="307" t="str">
        <f t="shared" si="6"/>
        <v/>
      </c>
      <c r="M37" s="312" t="str">
        <f t="shared" si="14"/>
        <v/>
      </c>
      <c r="N37" s="255" t="str">
        <f t="shared" si="15"/>
        <v/>
      </c>
      <c r="O37" s="307" t="str">
        <f t="shared" si="16"/>
        <v/>
      </c>
      <c r="P37" s="311" t="str">
        <f t="shared" si="10"/>
        <v/>
      </c>
      <c r="Q37" s="311" t="str">
        <f t="shared" si="11"/>
        <v/>
      </c>
      <c r="R37" s="219" t="str">
        <f t="shared" si="12"/>
        <v/>
      </c>
      <c r="S37" s="356"/>
      <c r="U37" s="207" t="e">
        <f t="shared" si="0"/>
        <v>#VALUE!</v>
      </c>
      <c r="V37" s="207">
        <f ca="1">ROUND((Force_3_2!P17*E$3-Force_3_2!O17*E$3)/2,$S$90)</f>
        <v>0</v>
      </c>
      <c r="W37" s="215" t="e">
        <f t="shared" ca="1" si="1"/>
        <v>#VALUE!</v>
      </c>
      <c r="X37" s="215" t="e">
        <f t="shared" ca="1" si="2"/>
        <v>#VALUE!</v>
      </c>
      <c r="Y37" s="207" t="str">
        <f t="shared" ca="1" si="3"/>
        <v>± 0</v>
      </c>
      <c r="Z37" s="207" t="str">
        <f t="shared" si="13"/>
        <v/>
      </c>
    </row>
    <row r="38" spans="1:28" s="66" customFormat="1" ht="15" customHeight="1">
      <c r="B38" s="590"/>
      <c r="C38" s="168" t="b">
        <f>IF(Force_3_2!A18="",FALSE,TRUE)</f>
        <v>0</v>
      </c>
      <c r="D38" s="168" t="str">
        <f>IF($C38=FALSE,"",VALUE(Force_3_2!A18))</f>
        <v/>
      </c>
      <c r="E38" s="183" t="str">
        <f>IF($C38=FALSE,"",Force_3_2!C18)</f>
        <v/>
      </c>
      <c r="F38" s="310" t="str">
        <f>IF($C38=FALSE,"",IF(Force_3_2!A42="실하중 힘 교정기",D38*E$3,Force_3_2!A42*$C$3*(1-1.2/8000)))</f>
        <v/>
      </c>
      <c r="G38" s="187" t="str">
        <f>IF($C38=FALSE,"",Force_3_2!R18)</f>
        <v/>
      </c>
      <c r="H38" s="207" t="str">
        <f>IF($C38=FALSE,"",Force_3_2!S18)</f>
        <v/>
      </c>
      <c r="I38" s="188" t="str">
        <f>IF($C38=FALSE,"",Force_3_2!T18)</f>
        <v/>
      </c>
      <c r="J38" s="311" t="str">
        <f t="shared" si="4"/>
        <v/>
      </c>
      <c r="K38" s="255" t="str">
        <f t="shared" si="5"/>
        <v/>
      </c>
      <c r="L38" s="307" t="str">
        <f t="shared" si="6"/>
        <v/>
      </c>
      <c r="M38" s="312" t="str">
        <f t="shared" si="14"/>
        <v/>
      </c>
      <c r="N38" s="255" t="str">
        <f t="shared" si="15"/>
        <v/>
      </c>
      <c r="O38" s="307" t="str">
        <f t="shared" si="16"/>
        <v/>
      </c>
      <c r="P38" s="311" t="str">
        <f t="shared" si="10"/>
        <v/>
      </c>
      <c r="Q38" s="311" t="str">
        <f t="shared" si="11"/>
        <v/>
      </c>
      <c r="R38" s="219" t="str">
        <f t="shared" si="12"/>
        <v/>
      </c>
      <c r="S38" s="356"/>
      <c r="U38" s="207" t="e">
        <f t="shared" si="0"/>
        <v>#VALUE!</v>
      </c>
      <c r="V38" s="207">
        <f ca="1">ROUND((Force_3_2!P18*E$3-Force_3_2!O18*E$3)/2,$S$90)</f>
        <v>0</v>
      </c>
      <c r="W38" s="215" t="e">
        <f t="shared" ca="1" si="1"/>
        <v>#VALUE!</v>
      </c>
      <c r="X38" s="215" t="e">
        <f t="shared" ca="1" si="2"/>
        <v>#VALUE!</v>
      </c>
      <c r="Y38" s="207" t="str">
        <f t="shared" ca="1" si="3"/>
        <v>± 0</v>
      </c>
      <c r="Z38" s="207" t="str">
        <f t="shared" si="13"/>
        <v/>
      </c>
    </row>
    <row r="39" spans="1:28" s="66" customFormat="1" ht="15" customHeight="1">
      <c r="B39" s="590"/>
      <c r="C39" s="168" t="b">
        <f>IF(Force_3_2!A19="",FALSE,TRUE)</f>
        <v>0</v>
      </c>
      <c r="D39" s="168" t="str">
        <f>IF($C39=FALSE,"",VALUE(Force_3_2!A19))</f>
        <v/>
      </c>
      <c r="E39" s="183" t="str">
        <f>IF($C39=FALSE,"",Force_3_2!C19)</f>
        <v/>
      </c>
      <c r="F39" s="310" t="str">
        <f>IF($C39=FALSE,"",IF(Force_3_2!A43="실하중 힘 교정기",D39*E$3,Force_3_2!A43*$C$3*(1-1.2/8000)))</f>
        <v/>
      </c>
      <c r="G39" s="187" t="str">
        <f>IF($C39=FALSE,"",Force_3_2!R19)</f>
        <v/>
      </c>
      <c r="H39" s="207" t="str">
        <f>IF($C39=FALSE,"",Force_3_2!S19)</f>
        <v/>
      </c>
      <c r="I39" s="188" t="str">
        <f>IF($C39=FALSE,"",Force_3_2!T19)</f>
        <v/>
      </c>
      <c r="J39" s="311" t="str">
        <f t="shared" si="4"/>
        <v/>
      </c>
      <c r="K39" s="255" t="str">
        <f t="shared" si="5"/>
        <v/>
      </c>
      <c r="L39" s="307" t="str">
        <f t="shared" si="6"/>
        <v/>
      </c>
      <c r="M39" s="312" t="str">
        <f t="shared" si="14"/>
        <v/>
      </c>
      <c r="N39" s="255" t="str">
        <f t="shared" si="15"/>
        <v/>
      </c>
      <c r="O39" s="307" t="str">
        <f t="shared" si="16"/>
        <v/>
      </c>
      <c r="P39" s="311" t="str">
        <f t="shared" si="10"/>
        <v/>
      </c>
      <c r="Q39" s="311" t="str">
        <f t="shared" si="11"/>
        <v/>
      </c>
      <c r="R39" s="219" t="str">
        <f t="shared" si="12"/>
        <v/>
      </c>
      <c r="S39" s="356"/>
      <c r="U39" s="207" t="e">
        <f t="shared" si="0"/>
        <v>#VALUE!</v>
      </c>
      <c r="V39" s="207">
        <f ca="1">ROUND((Force_3_2!P19*E$3-Force_3_2!O19*E$3)/2,$S$90)</f>
        <v>0</v>
      </c>
      <c r="W39" s="215" t="e">
        <f t="shared" ca="1" si="1"/>
        <v>#VALUE!</v>
      </c>
      <c r="X39" s="215" t="e">
        <f t="shared" ca="1" si="2"/>
        <v>#VALUE!</v>
      </c>
      <c r="Y39" s="207" t="str">
        <f t="shared" ca="1" si="3"/>
        <v>± 0</v>
      </c>
      <c r="Z39" s="207" t="str">
        <f t="shared" si="13"/>
        <v/>
      </c>
    </row>
    <row r="40" spans="1:28" s="66" customFormat="1" ht="15" customHeight="1">
      <c r="B40" s="590"/>
      <c r="C40" s="168" t="b">
        <f>IF(Force_3_2!A20="",FALSE,TRUE)</f>
        <v>0</v>
      </c>
      <c r="D40" s="168" t="str">
        <f>IF($C40=FALSE,"",VALUE(Force_3_2!A20))</f>
        <v/>
      </c>
      <c r="E40" s="183" t="str">
        <f>IF($C40=FALSE,"",Force_3_2!C20)</f>
        <v/>
      </c>
      <c r="F40" s="310" t="str">
        <f>IF($C40=FALSE,"",IF(Force_3_2!A44="실하중 힘 교정기",D40*E$3,Force_3_2!A44*$C$3*(1-1.2/8000)))</f>
        <v/>
      </c>
      <c r="G40" s="187" t="str">
        <f>IF($C40=FALSE,"",Force_3_2!R20)</f>
        <v/>
      </c>
      <c r="H40" s="207" t="str">
        <f>IF($C40=FALSE,"",Force_3_2!S20)</f>
        <v/>
      </c>
      <c r="I40" s="188" t="str">
        <f>IF($C40=FALSE,"",Force_3_2!T20)</f>
        <v/>
      </c>
      <c r="J40" s="311" t="str">
        <f t="shared" si="4"/>
        <v/>
      </c>
      <c r="K40" s="255" t="str">
        <f t="shared" si="5"/>
        <v/>
      </c>
      <c r="L40" s="307" t="str">
        <f t="shared" si="6"/>
        <v/>
      </c>
      <c r="M40" s="312" t="str">
        <f t="shared" si="14"/>
        <v/>
      </c>
      <c r="N40" s="255" t="str">
        <f t="shared" si="15"/>
        <v/>
      </c>
      <c r="O40" s="307" t="str">
        <f t="shared" si="16"/>
        <v/>
      </c>
      <c r="P40" s="311" t="str">
        <f t="shared" si="10"/>
        <v/>
      </c>
      <c r="Q40" s="311" t="str">
        <f t="shared" si="11"/>
        <v/>
      </c>
      <c r="R40" s="219" t="str">
        <f t="shared" si="12"/>
        <v/>
      </c>
      <c r="S40" s="356"/>
      <c r="U40" s="207" t="e">
        <f t="shared" si="0"/>
        <v>#VALUE!</v>
      </c>
      <c r="V40" s="207">
        <f ca="1">ROUND((Force_3_2!P20*E$3-Force_3_2!O20*E$3)/2,$S$90)</f>
        <v>0</v>
      </c>
      <c r="W40" s="215" t="e">
        <f t="shared" ca="1" si="1"/>
        <v>#VALUE!</v>
      </c>
      <c r="X40" s="215" t="e">
        <f t="shared" ca="1" si="2"/>
        <v>#VALUE!</v>
      </c>
      <c r="Y40" s="207" t="str">
        <f t="shared" ca="1" si="3"/>
        <v>± 0</v>
      </c>
      <c r="Z40" s="207" t="str">
        <f t="shared" si="13"/>
        <v/>
      </c>
    </row>
    <row r="41" spans="1:28" s="66" customFormat="1" ht="15" customHeight="1">
      <c r="B41" s="590"/>
      <c r="C41" s="168" t="b">
        <f>IF(Force_3_2!A21="",FALSE,TRUE)</f>
        <v>0</v>
      </c>
      <c r="D41" s="168" t="str">
        <f>IF($C41=FALSE,"",VALUE(Force_3_2!A21))</f>
        <v/>
      </c>
      <c r="E41" s="183" t="str">
        <f>IF($C41=FALSE,"",Force_3_2!C21)</f>
        <v/>
      </c>
      <c r="F41" s="310" t="str">
        <f>IF($C41=FALSE,"",IF(Force_3_2!A45="실하중 힘 교정기",D41*E$3,Force_3_2!A45*$C$3*(1-1.2/8000)))</f>
        <v/>
      </c>
      <c r="G41" s="187" t="str">
        <f>IF($C41=FALSE,"",Force_3_2!R21)</f>
        <v/>
      </c>
      <c r="H41" s="207" t="str">
        <f>IF($C41=FALSE,"",Force_3_2!S21)</f>
        <v/>
      </c>
      <c r="I41" s="188" t="str">
        <f>IF($C41=FALSE,"",Force_3_2!T21)</f>
        <v/>
      </c>
      <c r="J41" s="311" t="str">
        <f t="shared" si="4"/>
        <v/>
      </c>
      <c r="K41" s="255" t="str">
        <f t="shared" si="5"/>
        <v/>
      </c>
      <c r="L41" s="307" t="str">
        <f t="shared" si="6"/>
        <v/>
      </c>
      <c r="M41" s="312" t="str">
        <f t="shared" si="14"/>
        <v/>
      </c>
      <c r="N41" s="255" t="str">
        <f t="shared" si="15"/>
        <v/>
      </c>
      <c r="O41" s="307" t="str">
        <f t="shared" si="16"/>
        <v/>
      </c>
      <c r="P41" s="311" t="str">
        <f t="shared" si="10"/>
        <v/>
      </c>
      <c r="Q41" s="311" t="str">
        <f t="shared" si="11"/>
        <v/>
      </c>
      <c r="R41" s="219" t="str">
        <f t="shared" si="12"/>
        <v/>
      </c>
      <c r="S41" s="356"/>
      <c r="U41" s="207" t="e">
        <f t="shared" si="0"/>
        <v>#VALUE!</v>
      </c>
      <c r="V41" s="207">
        <f ca="1">ROUND((Force_3_2!P21*E$3-Force_3_2!O21*E$3)/2,$S$90)</f>
        <v>0</v>
      </c>
      <c r="W41" s="215" t="e">
        <f t="shared" ca="1" si="1"/>
        <v>#VALUE!</v>
      </c>
      <c r="X41" s="215" t="e">
        <f t="shared" ca="1" si="2"/>
        <v>#VALUE!</v>
      </c>
      <c r="Y41" s="207" t="str">
        <f t="shared" ca="1" si="3"/>
        <v>± 0</v>
      </c>
      <c r="Z41" s="207" t="str">
        <f t="shared" si="13"/>
        <v/>
      </c>
    </row>
    <row r="42" spans="1:28" s="66" customFormat="1" ht="15" customHeight="1">
      <c r="B42" s="590"/>
      <c r="C42" s="168" t="b">
        <f>IF(Force_3_2!A22="",FALSE,TRUE)</f>
        <v>0</v>
      </c>
      <c r="D42" s="168" t="str">
        <f>IF($C42=FALSE,"",VALUE(Force_3_2!A22))</f>
        <v/>
      </c>
      <c r="E42" s="183" t="str">
        <f>IF($C42=FALSE,"",Force_3_2!C22)</f>
        <v/>
      </c>
      <c r="F42" s="310" t="str">
        <f>IF($C42=FALSE,"",IF(Force_3_2!A46="실하중 힘 교정기",D42*E$3,Force_3_2!A46*$C$3*(1-1.2/8000)))</f>
        <v/>
      </c>
      <c r="G42" s="187" t="str">
        <f>IF($C42=FALSE,"",Force_3_2!R22)</f>
        <v/>
      </c>
      <c r="H42" s="207" t="str">
        <f>IF($C42=FALSE,"",Force_3_2!S22)</f>
        <v/>
      </c>
      <c r="I42" s="188" t="str">
        <f>IF($C42=FALSE,"",Force_3_2!T22)</f>
        <v/>
      </c>
      <c r="J42" s="311" t="str">
        <f t="shared" si="4"/>
        <v/>
      </c>
      <c r="K42" s="255" t="str">
        <f t="shared" si="5"/>
        <v/>
      </c>
      <c r="L42" s="307" t="str">
        <f t="shared" si="6"/>
        <v/>
      </c>
      <c r="M42" s="312" t="str">
        <f t="shared" si="14"/>
        <v/>
      </c>
      <c r="N42" s="255" t="str">
        <f t="shared" si="15"/>
        <v/>
      </c>
      <c r="O42" s="307" t="str">
        <f t="shared" si="16"/>
        <v/>
      </c>
      <c r="P42" s="311" t="str">
        <f t="shared" si="10"/>
        <v/>
      </c>
      <c r="Q42" s="311" t="str">
        <f t="shared" si="11"/>
        <v/>
      </c>
      <c r="R42" s="219" t="str">
        <f t="shared" si="12"/>
        <v/>
      </c>
      <c r="S42" s="356"/>
      <c r="U42" s="207" t="e">
        <f t="shared" si="0"/>
        <v>#VALUE!</v>
      </c>
      <c r="V42" s="207">
        <f ca="1">ROUND((Force_3_2!P22*E$3-Force_3_2!O22*E$3)/2,$S$90)</f>
        <v>0</v>
      </c>
      <c r="W42" s="215" t="e">
        <f t="shared" ca="1" si="1"/>
        <v>#VALUE!</v>
      </c>
      <c r="X42" s="215" t="e">
        <f t="shared" ca="1" si="2"/>
        <v>#VALUE!</v>
      </c>
      <c r="Y42" s="207" t="str">
        <f t="shared" ca="1" si="3"/>
        <v>± 0</v>
      </c>
      <c r="Z42" s="207" t="str">
        <f t="shared" si="13"/>
        <v/>
      </c>
    </row>
    <row r="43" spans="1:28" s="66" customFormat="1" ht="15" customHeight="1">
      <c r="B43" s="590"/>
      <c r="C43" s="168" t="b">
        <f>IF(Force_3_2!A23="",FALSE,TRUE)</f>
        <v>0</v>
      </c>
      <c r="D43" s="168" t="str">
        <f>IF($C43=FALSE,"",VALUE(Force_3_2!A23))</f>
        <v/>
      </c>
      <c r="E43" s="183" t="str">
        <f>IF($C43=FALSE,"",Force_3_2!C23)</f>
        <v/>
      </c>
      <c r="F43" s="310" t="str">
        <f>IF($C43=FALSE,"",IF(Force_3_2!A47="실하중 힘 교정기",D43*E$3,Force_3_2!A47*$C$3*(1-1.2/8000)))</f>
        <v/>
      </c>
      <c r="G43" s="187" t="str">
        <f>IF($C43=FALSE,"",Force_3_2!R23)</f>
        <v/>
      </c>
      <c r="H43" s="207" t="str">
        <f>IF($C43=FALSE,"",Force_3_2!S23)</f>
        <v/>
      </c>
      <c r="I43" s="188" t="str">
        <f>IF($C43=FALSE,"",Force_3_2!T23)</f>
        <v/>
      </c>
      <c r="J43" s="311" t="str">
        <f t="shared" si="4"/>
        <v/>
      </c>
      <c r="K43" s="255" t="str">
        <f t="shared" si="5"/>
        <v/>
      </c>
      <c r="L43" s="307" t="str">
        <f t="shared" si="6"/>
        <v/>
      </c>
      <c r="M43" s="312" t="str">
        <f t="shared" si="14"/>
        <v/>
      </c>
      <c r="N43" s="255" t="str">
        <f t="shared" si="15"/>
        <v/>
      </c>
      <c r="O43" s="307" t="str">
        <f t="shared" si="16"/>
        <v/>
      </c>
      <c r="P43" s="311" t="str">
        <f t="shared" si="10"/>
        <v/>
      </c>
      <c r="Q43" s="311" t="str">
        <f t="shared" si="11"/>
        <v/>
      </c>
      <c r="R43" s="219" t="str">
        <f t="shared" si="12"/>
        <v/>
      </c>
      <c r="S43" s="356"/>
      <c r="U43" s="207" t="e">
        <f t="shared" si="0"/>
        <v>#VALUE!</v>
      </c>
      <c r="V43" s="207">
        <f ca="1">ROUND((Force_3_2!P23*E$3-Force_3_2!O23*E$3)/2,$S$90)</f>
        <v>0</v>
      </c>
      <c r="W43" s="215" t="e">
        <f t="shared" ca="1" si="1"/>
        <v>#VALUE!</v>
      </c>
      <c r="X43" s="215" t="e">
        <f t="shared" ca="1" si="2"/>
        <v>#VALUE!</v>
      </c>
      <c r="Y43" s="207" t="str">
        <f t="shared" ca="1" si="3"/>
        <v>± 0</v>
      </c>
      <c r="Z43" s="207" t="str">
        <f t="shared" si="13"/>
        <v/>
      </c>
    </row>
    <row r="44" spans="1:28" s="66" customFormat="1" ht="15" customHeight="1">
      <c r="B44" s="591"/>
      <c r="C44" s="168" t="b">
        <f>IF(Force_3_2!A24="",FALSE,TRUE)</f>
        <v>0</v>
      </c>
      <c r="D44" s="168" t="str">
        <f>IF($C44=FALSE,"",VALUE(Force_3_2!A24))</f>
        <v/>
      </c>
      <c r="E44" s="183" t="str">
        <f>IF($C44=FALSE,"",Force_3_2!C24)</f>
        <v/>
      </c>
      <c r="F44" s="310" t="str">
        <f>IF($C44=FALSE,"",IF(Force_3_2!A48="실하중 힘 교정기",D44*E$3,Force_3_2!A48*$C$3*(1-1.2/8000)))</f>
        <v/>
      </c>
      <c r="G44" s="187" t="str">
        <f>IF($C44=FALSE,"",Force_3_2!R24)</f>
        <v/>
      </c>
      <c r="H44" s="207" t="str">
        <f>IF($C44=FALSE,"",Force_3_2!S24)</f>
        <v/>
      </c>
      <c r="I44" s="188" t="str">
        <f>IF($C44=FALSE,"",Force_3_2!T24)</f>
        <v/>
      </c>
      <c r="J44" s="311" t="str">
        <f t="shared" si="4"/>
        <v/>
      </c>
      <c r="K44" s="255" t="str">
        <f t="shared" si="5"/>
        <v/>
      </c>
      <c r="L44" s="307" t="str">
        <f t="shared" si="6"/>
        <v/>
      </c>
      <c r="M44" s="312" t="str">
        <f t="shared" si="14"/>
        <v/>
      </c>
      <c r="N44" s="255" t="str">
        <f t="shared" si="15"/>
        <v/>
      </c>
      <c r="O44" s="307" t="str">
        <f t="shared" si="16"/>
        <v/>
      </c>
      <c r="P44" s="311" t="str">
        <f t="shared" si="10"/>
        <v/>
      </c>
      <c r="Q44" s="311" t="str">
        <f t="shared" si="11"/>
        <v/>
      </c>
      <c r="R44" s="219" t="str">
        <f t="shared" si="12"/>
        <v/>
      </c>
      <c r="S44" s="169"/>
      <c r="U44" s="207" t="e">
        <f t="shared" si="0"/>
        <v>#VALUE!</v>
      </c>
      <c r="V44" s="207">
        <f ca="1">ROUND((Force_3_2!P24*E$3-Force_3_2!O24*E$3)/2,$S$90)</f>
        <v>0</v>
      </c>
      <c r="W44" s="215" t="e">
        <f t="shared" ca="1" si="1"/>
        <v>#VALUE!</v>
      </c>
      <c r="X44" s="215" t="e">
        <f t="shared" ca="1" si="2"/>
        <v>#VALUE!</v>
      </c>
      <c r="Y44" s="207" t="str">
        <f t="shared" ca="1" si="3"/>
        <v>± 0</v>
      </c>
      <c r="Z44" s="207" t="str">
        <f t="shared" si="13"/>
        <v/>
      </c>
    </row>
    <row r="45" spans="1:28" s="66" customFormat="1" ht="15" customHeight="1">
      <c r="B45" s="68"/>
      <c r="C45" s="68"/>
      <c r="D45" s="68"/>
      <c r="E45" s="43"/>
      <c r="F45" s="43"/>
      <c r="G45" s="47"/>
      <c r="H45" s="47"/>
      <c r="I45" s="47"/>
      <c r="J45" s="47"/>
      <c r="K45" s="47"/>
      <c r="L45" s="47"/>
      <c r="M45" s="47"/>
      <c r="N45" s="43"/>
      <c r="O45" s="43"/>
      <c r="P45" s="43"/>
      <c r="Q45" s="43"/>
      <c r="R45" s="43"/>
      <c r="S45" s="43"/>
      <c r="T45" s="43"/>
    </row>
    <row r="46" spans="1:28" s="66" customFormat="1" ht="15" customHeight="1">
      <c r="A46" s="40" t="s">
        <v>238</v>
      </c>
      <c r="B46" s="68"/>
      <c r="C46" s="68"/>
      <c r="D46" s="68"/>
      <c r="E46" s="43"/>
      <c r="F46" s="43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3"/>
      <c r="R46" s="43"/>
      <c r="S46" s="43"/>
      <c r="T46" s="43"/>
      <c r="U46" s="43"/>
      <c r="V46" s="43"/>
    </row>
    <row r="47" spans="1:28" s="66" customFormat="1" ht="15" customHeight="1">
      <c r="B47" s="580" t="s">
        <v>239</v>
      </c>
      <c r="C47" s="580" t="s">
        <v>240</v>
      </c>
      <c r="D47" s="250" t="s">
        <v>241</v>
      </c>
      <c r="E47" s="250" t="s">
        <v>225</v>
      </c>
      <c r="F47" s="250" t="s">
        <v>242</v>
      </c>
      <c r="G47" s="582" t="s">
        <v>243</v>
      </c>
      <c r="H47" s="583"/>
      <c r="I47" s="583"/>
      <c r="J47" s="583"/>
      <c r="K47" s="584"/>
      <c r="L47" s="580" t="s">
        <v>244</v>
      </c>
      <c r="M47" s="580" t="s">
        <v>417</v>
      </c>
      <c r="N47" s="580" t="s">
        <v>245</v>
      </c>
      <c r="O47" s="582" t="s">
        <v>420</v>
      </c>
      <c r="P47" s="583"/>
      <c r="Q47" s="583"/>
      <c r="R47" s="583"/>
      <c r="S47" s="583"/>
      <c r="T47" s="584"/>
      <c r="U47" s="585" t="s">
        <v>248</v>
      </c>
      <c r="V47" s="582" t="s">
        <v>425</v>
      </c>
      <c r="W47" s="583"/>
      <c r="X47" s="583"/>
      <c r="Y47" s="584"/>
      <c r="AA47" s="576" t="s">
        <v>249</v>
      </c>
      <c r="AB47" s="213" t="s">
        <v>250</v>
      </c>
    </row>
    <row r="48" spans="1:28" s="66" customFormat="1" ht="15" customHeight="1">
      <c r="B48" s="594"/>
      <c r="C48" s="581"/>
      <c r="D48" s="209" t="s">
        <v>251</v>
      </c>
      <c r="E48" s="209" t="s">
        <v>252</v>
      </c>
      <c r="F48" s="209" t="s">
        <v>253</v>
      </c>
      <c r="G48" s="254" t="s">
        <v>254</v>
      </c>
      <c r="H48" s="254" t="s">
        <v>255</v>
      </c>
      <c r="I48" s="254" t="s">
        <v>224</v>
      </c>
      <c r="J48" s="254" t="s">
        <v>256</v>
      </c>
      <c r="K48" s="254" t="s">
        <v>257</v>
      </c>
      <c r="L48" s="581"/>
      <c r="M48" s="581"/>
      <c r="N48" s="581"/>
      <c r="O48" s="294" t="s">
        <v>418</v>
      </c>
      <c r="P48" s="294" t="s">
        <v>247</v>
      </c>
      <c r="Q48" s="294" t="s">
        <v>419</v>
      </c>
      <c r="R48" s="294" t="s">
        <v>421</v>
      </c>
      <c r="S48" s="294" t="s">
        <v>246</v>
      </c>
      <c r="T48" s="294" t="s">
        <v>423</v>
      </c>
      <c r="U48" s="586"/>
      <c r="V48" s="294" t="s">
        <v>419</v>
      </c>
      <c r="W48" s="294" t="s">
        <v>421</v>
      </c>
      <c r="X48" s="294" t="s">
        <v>246</v>
      </c>
      <c r="Y48" s="294" t="s">
        <v>423</v>
      </c>
      <c r="AA48" s="577"/>
      <c r="AB48" s="213" t="s">
        <v>258</v>
      </c>
    </row>
    <row r="49" spans="2:28" s="66" customFormat="1" ht="15" customHeight="1">
      <c r="B49" s="581"/>
      <c r="C49" s="209" t="str">
        <f t="shared" ref="C49:C85" si="17">P8</f>
        <v>N</v>
      </c>
      <c r="D49" s="251" t="s">
        <v>237</v>
      </c>
      <c r="E49" s="251" t="s">
        <v>237</v>
      </c>
      <c r="F49" s="251" t="s">
        <v>237</v>
      </c>
      <c r="G49" s="209" t="s">
        <v>237</v>
      </c>
      <c r="H49" s="254" t="s">
        <v>259</v>
      </c>
      <c r="I49" s="254" t="s">
        <v>237</v>
      </c>
      <c r="J49" s="254" t="s">
        <v>237</v>
      </c>
      <c r="K49" s="254" t="s">
        <v>237</v>
      </c>
      <c r="L49" s="209" t="s">
        <v>260</v>
      </c>
      <c r="M49" s="209" t="s">
        <v>261</v>
      </c>
      <c r="N49" s="214" t="s">
        <v>262</v>
      </c>
      <c r="O49" s="209" t="s">
        <v>263</v>
      </c>
      <c r="P49" s="209" t="s">
        <v>237</v>
      </c>
      <c r="Q49" s="209" t="s">
        <v>237</v>
      </c>
      <c r="R49" s="292" t="s">
        <v>139</v>
      </c>
      <c r="S49" s="209"/>
      <c r="T49" s="254" t="s">
        <v>237</v>
      </c>
      <c r="U49" s="145" t="str">
        <f>IF(SUM(U50:U85)=0,"","초과")</f>
        <v/>
      </c>
      <c r="V49" s="254" t="s">
        <v>170</v>
      </c>
      <c r="W49" s="292" t="s">
        <v>139</v>
      </c>
      <c r="X49" s="209"/>
      <c r="Y49" s="254" t="s">
        <v>422</v>
      </c>
      <c r="AA49" s="207">
        <v>1</v>
      </c>
      <c r="AB49" s="207">
        <v>13.97</v>
      </c>
    </row>
    <row r="50" spans="2:28" s="66" customFormat="1" ht="15" customHeight="1">
      <c r="B50" s="592" t="s">
        <v>217</v>
      </c>
      <c r="C50" s="215" t="str">
        <f t="shared" si="17"/>
        <v/>
      </c>
      <c r="D50" s="215" t="e">
        <f t="shared" ref="D50:D85" si="18">IF(C50=0,0,(STDEV(M9:O9)/C50)/SQRT(3)*100)</f>
        <v>#DIV/0!</v>
      </c>
      <c r="E50" s="215" t="e">
        <f t="shared" ref="E50:E85" ca="1" si="19">IF(C50=0,0,ABS(H$3/C50)/SQRT(12)*100)</f>
        <v>#VALUE!</v>
      </c>
      <c r="F50" s="216" t="e">
        <f ca="1">S11/SQRT(12)*100</f>
        <v>#VALUE!</v>
      </c>
      <c r="G50" s="217" t="e">
        <f>SQRT(SUMSQ(H50:K50))/2</f>
        <v>#DIV/0!</v>
      </c>
      <c r="H50" s="218" t="e">
        <f>IF(C50=0,0,IF(Force_3_1!A31="실하중 힘 교정기",Force_3_1!B31,Force_3_1!B31/Force_3_1!A31*100))</f>
        <v>#DIV/0!</v>
      </c>
      <c r="I50" s="210">
        <f>IF(C50=0,0,IF(Force_3_1!A31="실하중 힘 교정기",0,0.0002/979.8982)*100)</f>
        <v>2.0410283435565043E-5</v>
      </c>
      <c r="J50" s="210">
        <f>IF(C50=0,0,IF(Force_3_1!A31="실하중 힘 교정기",0,0.0001)*100)</f>
        <v>0.01</v>
      </c>
      <c r="K50" s="255">
        <f>0.1</f>
        <v>0.1</v>
      </c>
      <c r="L50" s="215" t="e">
        <f>SQRT(SUMSQ(D50:G50))</f>
        <v>#DIV/0!</v>
      </c>
      <c r="M50" s="207" t="e">
        <f t="shared" ref="M50:M85" si="20">IF(OR(C50=0,D50=0),"∞",ROUNDDOWN(L50^4/SUM(D50^4/2),0))</f>
        <v>#DIV/0!</v>
      </c>
      <c r="N50" s="217">
        <f t="shared" ref="N50:N85" ca="1" si="21">IF(TYPE(M50)=16,2,OFFSET($AB$48,MATCH(M50,$AA$49:$AA$59),0))</f>
        <v>2</v>
      </c>
      <c r="O50" s="219" t="e">
        <f ca="1">L50*MAX(N$50:N$85)</f>
        <v>#DIV/0!</v>
      </c>
      <c r="P50" s="207">
        <f t="shared" ref="P50:P85" si="22">$D$3*100</f>
        <v>0</v>
      </c>
      <c r="Q50" s="215" t="e">
        <f ca="1">MAX(O50:P50)</f>
        <v>#DIV/0!</v>
      </c>
      <c r="R50" s="224">
        <f ca="1">MIN(R51:R85)</f>
        <v>0</v>
      </c>
      <c r="S50" s="207" t="e">
        <f t="shared" ref="S50:S85" ca="1" si="23">IF(ABS((Q50-ROUND(Q50,$R$50))/Q50)*100&lt;=5,FALSE,TRUE)</f>
        <v>#DIV/0!</v>
      </c>
      <c r="T50" s="207" t="e">
        <f t="shared" ref="T50:T85" ca="1" si="24">IF(S50=TRUE,ROUNDUP(Q50,R$50),ROUND(Q50,R$50))</f>
        <v>#DIV/0!</v>
      </c>
      <c r="U50" s="207">
        <f t="shared" ref="U50:U85" si="25">IF(M91=FALSE,0,IF(OR(C50=0,T50&gt;=P50),0,1))</f>
        <v>0</v>
      </c>
      <c r="V50" s="215" t="e">
        <f t="shared" ref="V50:V85" ca="1" si="26">F9*Q50%</f>
        <v>#VALUE!</v>
      </c>
      <c r="W50" s="224">
        <f ca="1">MIN(W51:W85)</f>
        <v>0</v>
      </c>
      <c r="X50" s="207" t="e">
        <f t="shared" ref="X50:X85" ca="1" si="27">IF(ABS((V50-ROUND(V50,$W$50))/V50)*100&lt;=5,FALSE,TRUE)</f>
        <v>#VALUE!</v>
      </c>
      <c r="Y50" s="207" t="e">
        <f t="shared" ref="Y50:Y85" ca="1" si="28">IF(X50=TRUE,ROUNDUP(V50,W$50),ROUND(V50,W$50))</f>
        <v>#VALUE!</v>
      </c>
      <c r="AA50" s="207">
        <v>2</v>
      </c>
      <c r="AB50" s="207">
        <v>4.53</v>
      </c>
    </row>
    <row r="51" spans="2:28" s="66" customFormat="1" ht="15" customHeight="1">
      <c r="B51" s="590"/>
      <c r="C51" s="215" t="str">
        <f t="shared" si="17"/>
        <v/>
      </c>
      <c r="D51" s="215" t="e">
        <f t="shared" si="18"/>
        <v>#DIV/0!</v>
      </c>
      <c r="E51" s="215" t="e">
        <f t="shared" ca="1" si="19"/>
        <v>#VALUE!</v>
      </c>
      <c r="F51" s="215" t="e">
        <f ca="1">F50</f>
        <v>#VALUE!</v>
      </c>
      <c r="G51" s="217" t="e">
        <f t="shared" ref="G51:G85" si="29">SQRT(SUMSQ(H51:K51))/2</f>
        <v>#DIV/0!</v>
      </c>
      <c r="H51" s="220" t="e">
        <f>IF(C51=0,0,IF(Force_3_1!A32="실하중 힘 교정기",Force_3_1!B32,Force_3_1!B32/Force_3_1!A32*100))</f>
        <v>#DIV/0!</v>
      </c>
      <c r="I51" s="207">
        <f>IF(C51=0,0,IF(Force_3_1!A32="실하중 힘 교정기",0,0.0002/979.8982)*100)</f>
        <v>2.0410283435565043E-5</v>
      </c>
      <c r="J51" s="207">
        <f>IF(C51=0,0,IF(Force_3_1!A32="실하중 힘 교정기",0,0.0001)*100)</f>
        <v>0.01</v>
      </c>
      <c r="K51" s="255">
        <f t="shared" ref="K51:K85" si="30">0.1</f>
        <v>0.1</v>
      </c>
      <c r="L51" s="215" t="e">
        <f>SQRT(SUMSQ(D51:G51))</f>
        <v>#DIV/0!</v>
      </c>
      <c r="M51" s="207" t="e">
        <f t="shared" si="20"/>
        <v>#DIV/0!</v>
      </c>
      <c r="N51" s="217">
        <f t="shared" ca="1" si="21"/>
        <v>2</v>
      </c>
      <c r="O51" s="219" t="e">
        <f t="shared" ref="O51:O85" ca="1" si="31">L51*MAX(N$50:N$85)</f>
        <v>#DIV/0!</v>
      </c>
      <c r="P51" s="207">
        <f t="shared" si="22"/>
        <v>0</v>
      </c>
      <c r="Q51" s="215" t="e">
        <f t="shared" ref="Q51:Q85" ca="1" si="32">MAX(O51:P51)</f>
        <v>#DIV/0!</v>
      </c>
      <c r="R51" s="207" t="str">
        <f ca="1">IF(TYPE(Q51)=16,"",IF(ABS(Q51)&lt;0.0001,6,IF(ABS(Q51)&lt;0.001,5,IF(ABS(Q51)&lt;0.01,4,IF(ABS(Q51)&lt;0.1,3,IF(ABS(Q51)&lt;1,2,IF(ABS(Q51)&lt;10,1,0)))))))</f>
        <v/>
      </c>
      <c r="S51" s="207" t="e">
        <f t="shared" ca="1" si="23"/>
        <v>#DIV/0!</v>
      </c>
      <c r="T51" s="207" t="e">
        <f t="shared" ca="1" si="24"/>
        <v>#DIV/0!</v>
      </c>
      <c r="U51" s="207">
        <f t="shared" si="25"/>
        <v>0</v>
      </c>
      <c r="V51" s="215" t="e">
        <f t="shared" ca="1" si="26"/>
        <v>#VALUE!</v>
      </c>
      <c r="W51" s="207" t="str">
        <f ca="1">IF(TYPE(V51)=16,"",IF(ABS(V51)&lt;0.0001,6,IF(ABS(V51)&lt;0.001,5,IF(ABS(V51)&lt;0.01,4,IF(ABS(V51)&lt;0.1,3,IF(ABS(V51)&lt;1,2,IF(ABS(V51)&lt;10,1,0)))))))</f>
        <v/>
      </c>
      <c r="X51" s="207" t="e">
        <f t="shared" ca="1" si="27"/>
        <v>#VALUE!</v>
      </c>
      <c r="Y51" s="207" t="e">
        <f t="shared" ca="1" si="28"/>
        <v>#VALUE!</v>
      </c>
      <c r="AA51" s="207">
        <v>3</v>
      </c>
      <c r="AB51" s="207">
        <v>3.31</v>
      </c>
    </row>
    <row r="52" spans="2:28" s="66" customFormat="1" ht="15" customHeight="1">
      <c r="B52" s="590"/>
      <c r="C52" s="215" t="str">
        <f t="shared" si="17"/>
        <v/>
      </c>
      <c r="D52" s="215" t="e">
        <f t="shared" si="18"/>
        <v>#DIV/0!</v>
      </c>
      <c r="E52" s="215" t="e">
        <f t="shared" ca="1" si="19"/>
        <v>#VALUE!</v>
      </c>
      <c r="F52" s="215" t="e">
        <f t="shared" ref="F52:F67" ca="1" si="33">F51</f>
        <v>#VALUE!</v>
      </c>
      <c r="G52" s="217" t="e">
        <f t="shared" si="29"/>
        <v>#DIV/0!</v>
      </c>
      <c r="H52" s="220" t="e">
        <f>IF(C52=0,0,IF(Force_3_1!A33="실하중 힘 교정기",Force_3_1!B33,Force_3_1!B33/Force_3_1!A33*100))</f>
        <v>#DIV/0!</v>
      </c>
      <c r="I52" s="207">
        <f>IF(C52=0,0,IF(Force_3_1!A33="실하중 힘 교정기",0,0.0002/979.8982)*100)</f>
        <v>2.0410283435565043E-5</v>
      </c>
      <c r="J52" s="207">
        <f>IF(C52=0,0,IF(Force_3_1!A33="실하중 힘 교정기",0,0.0001)*100)</f>
        <v>0.01</v>
      </c>
      <c r="K52" s="255">
        <f t="shared" si="30"/>
        <v>0.1</v>
      </c>
      <c r="L52" s="215" t="e">
        <f>SQRT(SUMSQ(D52:G52))</f>
        <v>#DIV/0!</v>
      </c>
      <c r="M52" s="207" t="e">
        <f t="shared" si="20"/>
        <v>#DIV/0!</v>
      </c>
      <c r="N52" s="217">
        <f t="shared" ca="1" si="21"/>
        <v>2</v>
      </c>
      <c r="O52" s="219" t="e">
        <f t="shared" ca="1" si="31"/>
        <v>#DIV/0!</v>
      </c>
      <c r="P52" s="207">
        <f t="shared" si="22"/>
        <v>0</v>
      </c>
      <c r="Q52" s="215" t="e">
        <f t="shared" ca="1" si="32"/>
        <v>#DIV/0!</v>
      </c>
      <c r="R52" s="207" t="str">
        <f t="shared" ref="R52:R67" ca="1" si="34">IF(TYPE(Q52)=16,"",IF(ABS(Q52)&lt;0.0001,6,IF(ABS(Q52)&lt;0.001,5,IF(ABS(Q52)&lt;0.01,4,IF(ABS(Q52)&lt;0.1,3,IF(ABS(Q52)&lt;1,2,IF(ABS(Q52)&lt;10,1,0)))))))</f>
        <v/>
      </c>
      <c r="S52" s="207" t="e">
        <f t="shared" ca="1" si="23"/>
        <v>#DIV/0!</v>
      </c>
      <c r="T52" s="207" t="e">
        <f t="shared" ca="1" si="24"/>
        <v>#DIV/0!</v>
      </c>
      <c r="U52" s="207">
        <f t="shared" si="25"/>
        <v>0</v>
      </c>
      <c r="V52" s="215" t="e">
        <f t="shared" ca="1" si="26"/>
        <v>#VALUE!</v>
      </c>
      <c r="W52" s="207" t="str">
        <f t="shared" ref="W52:W67" ca="1" si="35">IF(TYPE(V52)=16,"",IF(ABS(V52)&lt;0.0001,6,IF(ABS(V52)&lt;0.001,5,IF(ABS(V52)&lt;0.01,4,IF(ABS(V52)&lt;0.1,3,IF(ABS(V52)&lt;1,2,IF(ABS(V52)&lt;10,1,0)))))))</f>
        <v/>
      </c>
      <c r="X52" s="207" t="e">
        <f t="shared" ca="1" si="27"/>
        <v>#VALUE!</v>
      </c>
      <c r="Y52" s="207" t="e">
        <f t="shared" ca="1" si="28"/>
        <v>#VALUE!</v>
      </c>
      <c r="AA52" s="207">
        <v>4</v>
      </c>
      <c r="AB52" s="207">
        <v>2.87</v>
      </c>
    </row>
    <row r="53" spans="2:28" s="66" customFormat="1" ht="15" customHeight="1">
      <c r="B53" s="590"/>
      <c r="C53" s="215" t="str">
        <f t="shared" si="17"/>
        <v/>
      </c>
      <c r="D53" s="215" t="e">
        <f t="shared" si="18"/>
        <v>#DIV/0!</v>
      </c>
      <c r="E53" s="215" t="e">
        <f t="shared" ca="1" si="19"/>
        <v>#VALUE!</v>
      </c>
      <c r="F53" s="215" t="e">
        <f t="shared" ca="1" si="33"/>
        <v>#VALUE!</v>
      </c>
      <c r="G53" s="217" t="e">
        <f t="shared" si="29"/>
        <v>#DIV/0!</v>
      </c>
      <c r="H53" s="220" t="e">
        <f>IF(C53=0,0,IF(Force_3_1!A34="실하중 힘 교정기",Force_3_1!B34,Force_3_1!B34/Force_3_1!A34*100))</f>
        <v>#DIV/0!</v>
      </c>
      <c r="I53" s="207">
        <f>IF(C53=0,0,IF(Force_3_1!A34="실하중 힘 교정기",0,0.0002/979.8982)*100)</f>
        <v>2.0410283435565043E-5</v>
      </c>
      <c r="J53" s="207">
        <f>IF(C53=0,0,IF(Force_3_1!A34="실하중 힘 교정기",0,0.0001)*100)</f>
        <v>0.01</v>
      </c>
      <c r="K53" s="255">
        <f t="shared" si="30"/>
        <v>0.1</v>
      </c>
      <c r="L53" s="215" t="e">
        <f>SQRT(SUMSQ(D53:G53))</f>
        <v>#DIV/0!</v>
      </c>
      <c r="M53" s="207" t="e">
        <f t="shared" si="20"/>
        <v>#DIV/0!</v>
      </c>
      <c r="N53" s="217">
        <f t="shared" ca="1" si="21"/>
        <v>2</v>
      </c>
      <c r="O53" s="219" t="e">
        <f t="shared" ca="1" si="31"/>
        <v>#DIV/0!</v>
      </c>
      <c r="P53" s="207">
        <f t="shared" si="22"/>
        <v>0</v>
      </c>
      <c r="Q53" s="215" t="e">
        <f t="shared" ca="1" si="32"/>
        <v>#DIV/0!</v>
      </c>
      <c r="R53" s="207" t="str">
        <f t="shared" ca="1" si="34"/>
        <v/>
      </c>
      <c r="S53" s="207" t="e">
        <f t="shared" ca="1" si="23"/>
        <v>#DIV/0!</v>
      </c>
      <c r="T53" s="207" t="e">
        <f t="shared" ca="1" si="24"/>
        <v>#DIV/0!</v>
      </c>
      <c r="U53" s="207">
        <f t="shared" si="25"/>
        <v>0</v>
      </c>
      <c r="V53" s="215" t="e">
        <f t="shared" ca="1" si="26"/>
        <v>#VALUE!</v>
      </c>
      <c r="W53" s="207" t="str">
        <f t="shared" ca="1" si="35"/>
        <v/>
      </c>
      <c r="X53" s="207" t="e">
        <f t="shared" ca="1" si="27"/>
        <v>#VALUE!</v>
      </c>
      <c r="Y53" s="207" t="e">
        <f t="shared" ca="1" si="28"/>
        <v>#VALUE!</v>
      </c>
      <c r="AA53" s="207">
        <v>5</v>
      </c>
      <c r="AB53" s="207">
        <v>2.65</v>
      </c>
    </row>
    <row r="54" spans="2:28" s="66" customFormat="1" ht="15" customHeight="1">
      <c r="B54" s="590"/>
      <c r="C54" s="215" t="str">
        <f t="shared" si="17"/>
        <v/>
      </c>
      <c r="D54" s="215" t="e">
        <f t="shared" si="18"/>
        <v>#DIV/0!</v>
      </c>
      <c r="E54" s="215" t="e">
        <f t="shared" ca="1" si="19"/>
        <v>#VALUE!</v>
      </c>
      <c r="F54" s="215" t="e">
        <f t="shared" ca="1" si="33"/>
        <v>#VALUE!</v>
      </c>
      <c r="G54" s="217" t="e">
        <f t="shared" si="29"/>
        <v>#DIV/0!</v>
      </c>
      <c r="H54" s="220" t="e">
        <f>IF(C54=0,0,IF(Force_3_1!A35="실하중 힘 교정기",Force_3_1!B35,Force_3_1!B35/Force_3_1!A35*100))</f>
        <v>#DIV/0!</v>
      </c>
      <c r="I54" s="207">
        <f>IF(C54=0,0,IF(Force_3_1!A35="실하중 힘 교정기",0,0.0002/979.8982)*100)</f>
        <v>2.0410283435565043E-5</v>
      </c>
      <c r="J54" s="207">
        <f>IF(C54=0,0,IF(Force_3_1!A35="실하중 힘 교정기",0,0.0001)*100)</f>
        <v>0.01</v>
      </c>
      <c r="K54" s="255">
        <f t="shared" si="30"/>
        <v>0.1</v>
      </c>
      <c r="L54" s="215" t="e">
        <f>SQRT(SUMSQ(D54:G54))</f>
        <v>#DIV/0!</v>
      </c>
      <c r="M54" s="207" t="e">
        <f t="shared" si="20"/>
        <v>#DIV/0!</v>
      </c>
      <c r="N54" s="217">
        <f t="shared" ca="1" si="21"/>
        <v>2</v>
      </c>
      <c r="O54" s="219" t="e">
        <f t="shared" ca="1" si="31"/>
        <v>#DIV/0!</v>
      </c>
      <c r="P54" s="207">
        <f t="shared" si="22"/>
        <v>0</v>
      </c>
      <c r="Q54" s="215" t="e">
        <f t="shared" ca="1" si="32"/>
        <v>#DIV/0!</v>
      </c>
      <c r="R54" s="207" t="str">
        <f t="shared" ca="1" si="34"/>
        <v/>
      </c>
      <c r="S54" s="207" t="e">
        <f t="shared" ca="1" si="23"/>
        <v>#DIV/0!</v>
      </c>
      <c r="T54" s="207" t="e">
        <f t="shared" ca="1" si="24"/>
        <v>#DIV/0!</v>
      </c>
      <c r="U54" s="207">
        <f t="shared" si="25"/>
        <v>0</v>
      </c>
      <c r="V54" s="215" t="e">
        <f t="shared" ca="1" si="26"/>
        <v>#VALUE!</v>
      </c>
      <c r="W54" s="207" t="str">
        <f t="shared" ca="1" si="35"/>
        <v/>
      </c>
      <c r="X54" s="207" t="e">
        <f t="shared" ca="1" si="27"/>
        <v>#VALUE!</v>
      </c>
      <c r="Y54" s="207" t="e">
        <f t="shared" ca="1" si="28"/>
        <v>#VALUE!</v>
      </c>
      <c r="AA54" s="207">
        <v>6</v>
      </c>
      <c r="AB54" s="207">
        <v>2.52</v>
      </c>
    </row>
    <row r="55" spans="2:28" s="66" customFormat="1" ht="15" customHeight="1">
      <c r="B55" s="590"/>
      <c r="C55" s="215" t="str">
        <f t="shared" si="17"/>
        <v/>
      </c>
      <c r="D55" s="215" t="e">
        <f t="shared" si="18"/>
        <v>#DIV/0!</v>
      </c>
      <c r="E55" s="215" t="e">
        <f t="shared" ca="1" si="19"/>
        <v>#VALUE!</v>
      </c>
      <c r="F55" s="215" t="e">
        <f t="shared" ca="1" si="33"/>
        <v>#VALUE!</v>
      </c>
      <c r="G55" s="217" t="e">
        <f t="shared" si="29"/>
        <v>#DIV/0!</v>
      </c>
      <c r="H55" s="220" t="e">
        <f>IF(C55=0,0,IF(Force_3_1!A36="실하중 힘 교정기",Force_3_1!B36,Force_3_1!B36/Force_3_1!A36*100))</f>
        <v>#DIV/0!</v>
      </c>
      <c r="I55" s="207">
        <f>IF(C55=0,0,IF(Force_3_1!A36="실하중 힘 교정기",0,0.0002/979.8982)*100)</f>
        <v>2.0410283435565043E-5</v>
      </c>
      <c r="J55" s="207">
        <f>IF(C55=0,0,IF(Force_3_1!A36="실하중 힘 교정기",0,0.0001)*100)</f>
        <v>0.01</v>
      </c>
      <c r="K55" s="255">
        <f t="shared" si="30"/>
        <v>0.1</v>
      </c>
      <c r="L55" s="215" t="e">
        <f t="shared" ref="L55:L85" si="36">SQRT(SUMSQ(D55:G55))</f>
        <v>#DIV/0!</v>
      </c>
      <c r="M55" s="207" t="e">
        <f t="shared" si="20"/>
        <v>#DIV/0!</v>
      </c>
      <c r="N55" s="217">
        <f t="shared" ca="1" si="21"/>
        <v>2</v>
      </c>
      <c r="O55" s="219" t="e">
        <f t="shared" ca="1" si="31"/>
        <v>#DIV/0!</v>
      </c>
      <c r="P55" s="207">
        <f t="shared" si="22"/>
        <v>0</v>
      </c>
      <c r="Q55" s="215" t="e">
        <f t="shared" ca="1" si="32"/>
        <v>#DIV/0!</v>
      </c>
      <c r="R55" s="207" t="str">
        <f t="shared" ca="1" si="34"/>
        <v/>
      </c>
      <c r="S55" s="207" t="e">
        <f t="shared" ca="1" si="23"/>
        <v>#DIV/0!</v>
      </c>
      <c r="T55" s="207" t="e">
        <f t="shared" ca="1" si="24"/>
        <v>#DIV/0!</v>
      </c>
      <c r="U55" s="207">
        <f t="shared" si="25"/>
        <v>0</v>
      </c>
      <c r="V55" s="215" t="e">
        <f t="shared" ca="1" si="26"/>
        <v>#VALUE!</v>
      </c>
      <c r="W55" s="207" t="str">
        <f t="shared" ca="1" si="35"/>
        <v/>
      </c>
      <c r="X55" s="207" t="e">
        <f t="shared" ca="1" si="27"/>
        <v>#VALUE!</v>
      </c>
      <c r="Y55" s="207" t="e">
        <f t="shared" ca="1" si="28"/>
        <v>#VALUE!</v>
      </c>
      <c r="AA55" s="207">
        <v>7</v>
      </c>
      <c r="AB55" s="207">
        <v>2.4300000000000002</v>
      </c>
    </row>
    <row r="56" spans="2:28" s="66" customFormat="1" ht="15" customHeight="1">
      <c r="B56" s="590"/>
      <c r="C56" s="215" t="str">
        <f t="shared" si="17"/>
        <v/>
      </c>
      <c r="D56" s="215" t="e">
        <f t="shared" si="18"/>
        <v>#DIV/0!</v>
      </c>
      <c r="E56" s="215" t="e">
        <f t="shared" ca="1" si="19"/>
        <v>#VALUE!</v>
      </c>
      <c r="F56" s="215" t="e">
        <f t="shared" ca="1" si="33"/>
        <v>#VALUE!</v>
      </c>
      <c r="G56" s="217" t="e">
        <f t="shared" si="29"/>
        <v>#DIV/0!</v>
      </c>
      <c r="H56" s="220" t="e">
        <f>IF(C56=0,0,IF(Force_3_1!A37="실하중 힘 교정기",Force_3_1!B37,Force_3_1!B37/Force_3_1!A37*100))</f>
        <v>#DIV/0!</v>
      </c>
      <c r="I56" s="207">
        <f>IF(C56=0,0,IF(Force_3_1!A37="실하중 힘 교정기",0,0.0002/979.8982)*100)</f>
        <v>2.0410283435565043E-5</v>
      </c>
      <c r="J56" s="207">
        <f>IF(C56=0,0,IF(Force_3_1!A37="실하중 힘 교정기",0,0.0001)*100)</f>
        <v>0.01</v>
      </c>
      <c r="K56" s="255">
        <f t="shared" si="30"/>
        <v>0.1</v>
      </c>
      <c r="L56" s="215" t="e">
        <f t="shared" si="36"/>
        <v>#DIV/0!</v>
      </c>
      <c r="M56" s="207" t="e">
        <f t="shared" si="20"/>
        <v>#DIV/0!</v>
      </c>
      <c r="N56" s="217">
        <f t="shared" ca="1" si="21"/>
        <v>2</v>
      </c>
      <c r="O56" s="219" t="e">
        <f t="shared" ca="1" si="31"/>
        <v>#DIV/0!</v>
      </c>
      <c r="P56" s="207">
        <f t="shared" si="22"/>
        <v>0</v>
      </c>
      <c r="Q56" s="215" t="e">
        <f t="shared" ca="1" si="32"/>
        <v>#DIV/0!</v>
      </c>
      <c r="R56" s="207" t="str">
        <f t="shared" ca="1" si="34"/>
        <v/>
      </c>
      <c r="S56" s="207" t="e">
        <f t="shared" ca="1" si="23"/>
        <v>#DIV/0!</v>
      </c>
      <c r="T56" s="207" t="e">
        <f t="shared" ca="1" si="24"/>
        <v>#DIV/0!</v>
      </c>
      <c r="U56" s="207">
        <f t="shared" si="25"/>
        <v>0</v>
      </c>
      <c r="V56" s="215" t="e">
        <f t="shared" ca="1" si="26"/>
        <v>#VALUE!</v>
      </c>
      <c r="W56" s="207" t="str">
        <f t="shared" ca="1" si="35"/>
        <v/>
      </c>
      <c r="X56" s="207" t="e">
        <f t="shared" ca="1" si="27"/>
        <v>#VALUE!</v>
      </c>
      <c r="Y56" s="207" t="e">
        <f t="shared" ca="1" si="28"/>
        <v>#VALUE!</v>
      </c>
      <c r="AA56" s="207">
        <v>8</v>
      </c>
      <c r="AB56" s="207">
        <v>2.37</v>
      </c>
    </row>
    <row r="57" spans="2:28" s="66" customFormat="1" ht="15" customHeight="1">
      <c r="B57" s="590"/>
      <c r="C57" s="215" t="str">
        <f t="shared" si="17"/>
        <v/>
      </c>
      <c r="D57" s="215" t="e">
        <f t="shared" si="18"/>
        <v>#DIV/0!</v>
      </c>
      <c r="E57" s="215" t="e">
        <f t="shared" ca="1" si="19"/>
        <v>#VALUE!</v>
      </c>
      <c r="F57" s="215" t="e">
        <f t="shared" ca="1" si="33"/>
        <v>#VALUE!</v>
      </c>
      <c r="G57" s="217" t="e">
        <f t="shared" si="29"/>
        <v>#DIV/0!</v>
      </c>
      <c r="H57" s="220" t="e">
        <f>IF(C57=0,0,IF(Force_3_1!A38="실하중 힘 교정기",Force_3_1!B38,Force_3_1!B38/Force_3_1!A38*100))</f>
        <v>#DIV/0!</v>
      </c>
      <c r="I57" s="207">
        <f>IF(C57=0,0,IF(Force_3_1!A38="실하중 힘 교정기",0,0.0002/979.8982)*100)</f>
        <v>2.0410283435565043E-5</v>
      </c>
      <c r="J57" s="207">
        <f>IF(C57=0,0,IF(Force_3_1!A38="실하중 힘 교정기",0,0.0001)*100)</f>
        <v>0.01</v>
      </c>
      <c r="K57" s="255">
        <f t="shared" si="30"/>
        <v>0.1</v>
      </c>
      <c r="L57" s="215" t="e">
        <f t="shared" si="36"/>
        <v>#DIV/0!</v>
      </c>
      <c r="M57" s="207" t="e">
        <f t="shared" si="20"/>
        <v>#DIV/0!</v>
      </c>
      <c r="N57" s="217">
        <f t="shared" ca="1" si="21"/>
        <v>2</v>
      </c>
      <c r="O57" s="219" t="e">
        <f t="shared" ca="1" si="31"/>
        <v>#DIV/0!</v>
      </c>
      <c r="P57" s="207">
        <f t="shared" si="22"/>
        <v>0</v>
      </c>
      <c r="Q57" s="215" t="e">
        <f t="shared" ca="1" si="32"/>
        <v>#DIV/0!</v>
      </c>
      <c r="R57" s="207" t="str">
        <f t="shared" ca="1" si="34"/>
        <v/>
      </c>
      <c r="S57" s="207" t="e">
        <f t="shared" ca="1" si="23"/>
        <v>#DIV/0!</v>
      </c>
      <c r="T57" s="207" t="e">
        <f t="shared" ca="1" si="24"/>
        <v>#DIV/0!</v>
      </c>
      <c r="U57" s="207">
        <f t="shared" si="25"/>
        <v>0</v>
      </c>
      <c r="V57" s="215" t="e">
        <f t="shared" ca="1" si="26"/>
        <v>#VALUE!</v>
      </c>
      <c r="W57" s="207" t="str">
        <f t="shared" ca="1" si="35"/>
        <v/>
      </c>
      <c r="X57" s="207" t="e">
        <f t="shared" ca="1" si="27"/>
        <v>#VALUE!</v>
      </c>
      <c r="Y57" s="207" t="e">
        <f t="shared" ca="1" si="28"/>
        <v>#VALUE!</v>
      </c>
      <c r="AA57" s="207">
        <v>9</v>
      </c>
      <c r="AB57" s="207">
        <v>2.3199999999999998</v>
      </c>
    </row>
    <row r="58" spans="2:28" s="66" customFormat="1" ht="15" customHeight="1">
      <c r="B58" s="590"/>
      <c r="C58" s="215" t="str">
        <f t="shared" si="17"/>
        <v/>
      </c>
      <c r="D58" s="215" t="e">
        <f t="shared" si="18"/>
        <v>#DIV/0!</v>
      </c>
      <c r="E58" s="215" t="e">
        <f t="shared" ca="1" si="19"/>
        <v>#VALUE!</v>
      </c>
      <c r="F58" s="215" t="e">
        <f t="shared" ca="1" si="33"/>
        <v>#VALUE!</v>
      </c>
      <c r="G58" s="217" t="e">
        <f t="shared" si="29"/>
        <v>#DIV/0!</v>
      </c>
      <c r="H58" s="220" t="e">
        <f>IF(C58=0,0,IF(Force_3_1!A39="실하중 힘 교정기",Force_3_1!B39,Force_3_1!B39/Force_3_1!A39*100))</f>
        <v>#DIV/0!</v>
      </c>
      <c r="I58" s="207">
        <f>IF(C58=0,0,IF(Force_3_1!A39="실하중 힘 교정기",0,0.0002/979.8982)*100)</f>
        <v>2.0410283435565043E-5</v>
      </c>
      <c r="J58" s="207">
        <f>IF(C58=0,0,IF(Force_3_1!A39="실하중 힘 교정기",0,0.0001)*100)</f>
        <v>0.01</v>
      </c>
      <c r="K58" s="255">
        <f t="shared" si="30"/>
        <v>0.1</v>
      </c>
      <c r="L58" s="215" t="e">
        <f t="shared" si="36"/>
        <v>#DIV/0!</v>
      </c>
      <c r="M58" s="207" t="e">
        <f t="shared" si="20"/>
        <v>#DIV/0!</v>
      </c>
      <c r="N58" s="217">
        <f t="shared" ca="1" si="21"/>
        <v>2</v>
      </c>
      <c r="O58" s="219" t="e">
        <f t="shared" ca="1" si="31"/>
        <v>#DIV/0!</v>
      </c>
      <c r="P58" s="207">
        <f t="shared" si="22"/>
        <v>0</v>
      </c>
      <c r="Q58" s="215" t="e">
        <f t="shared" ca="1" si="32"/>
        <v>#DIV/0!</v>
      </c>
      <c r="R58" s="207" t="str">
        <f t="shared" ca="1" si="34"/>
        <v/>
      </c>
      <c r="S58" s="207" t="e">
        <f t="shared" ca="1" si="23"/>
        <v>#DIV/0!</v>
      </c>
      <c r="T58" s="207" t="e">
        <f t="shared" ca="1" si="24"/>
        <v>#DIV/0!</v>
      </c>
      <c r="U58" s="207">
        <f t="shared" si="25"/>
        <v>0</v>
      </c>
      <c r="V58" s="215" t="e">
        <f t="shared" ca="1" si="26"/>
        <v>#VALUE!</v>
      </c>
      <c r="W58" s="207" t="str">
        <f t="shared" ca="1" si="35"/>
        <v/>
      </c>
      <c r="X58" s="207" t="e">
        <f t="shared" ca="1" si="27"/>
        <v>#VALUE!</v>
      </c>
      <c r="Y58" s="207" t="e">
        <f t="shared" ca="1" si="28"/>
        <v>#VALUE!</v>
      </c>
      <c r="AA58" s="207">
        <v>10</v>
      </c>
      <c r="AB58" s="207">
        <v>2</v>
      </c>
    </row>
    <row r="59" spans="2:28" s="66" customFormat="1" ht="15" customHeight="1">
      <c r="B59" s="590"/>
      <c r="C59" s="215" t="str">
        <f t="shared" si="17"/>
        <v/>
      </c>
      <c r="D59" s="215" t="e">
        <f t="shared" si="18"/>
        <v>#DIV/0!</v>
      </c>
      <c r="E59" s="215" t="e">
        <f t="shared" ca="1" si="19"/>
        <v>#VALUE!</v>
      </c>
      <c r="F59" s="215" t="e">
        <f t="shared" ca="1" si="33"/>
        <v>#VALUE!</v>
      </c>
      <c r="G59" s="217" t="e">
        <f t="shared" si="29"/>
        <v>#DIV/0!</v>
      </c>
      <c r="H59" s="220" t="e">
        <f>IF(C59=0,0,IF(Force_3_1!A40="실하중 힘 교정기",Force_3_1!B40,Force_3_1!B40/Force_3_1!A40*100))</f>
        <v>#DIV/0!</v>
      </c>
      <c r="I59" s="207">
        <f>IF(C59=0,0,IF(Force_3_1!A40="실하중 힘 교정기",0,0.0002/979.8982)*100)</f>
        <v>2.0410283435565043E-5</v>
      </c>
      <c r="J59" s="207">
        <f>IF(C59=0,0,IF(Force_3_1!A40="실하중 힘 교정기",0,0.0001)*100)</f>
        <v>0.01</v>
      </c>
      <c r="K59" s="255">
        <f t="shared" si="30"/>
        <v>0.1</v>
      </c>
      <c r="L59" s="215" t="e">
        <f t="shared" si="36"/>
        <v>#DIV/0!</v>
      </c>
      <c r="M59" s="207" t="e">
        <f t="shared" si="20"/>
        <v>#DIV/0!</v>
      </c>
      <c r="N59" s="217">
        <f t="shared" ca="1" si="21"/>
        <v>2</v>
      </c>
      <c r="O59" s="219" t="e">
        <f t="shared" ca="1" si="31"/>
        <v>#DIV/0!</v>
      </c>
      <c r="P59" s="207">
        <f t="shared" si="22"/>
        <v>0</v>
      </c>
      <c r="Q59" s="215" t="e">
        <f t="shared" ca="1" si="32"/>
        <v>#DIV/0!</v>
      </c>
      <c r="R59" s="207" t="str">
        <f t="shared" ca="1" si="34"/>
        <v/>
      </c>
      <c r="S59" s="207" t="e">
        <f t="shared" ca="1" si="23"/>
        <v>#DIV/0!</v>
      </c>
      <c r="T59" s="207" t="e">
        <f t="shared" ca="1" si="24"/>
        <v>#DIV/0!</v>
      </c>
      <c r="U59" s="207">
        <f t="shared" si="25"/>
        <v>0</v>
      </c>
      <c r="V59" s="215" t="e">
        <f t="shared" ca="1" si="26"/>
        <v>#VALUE!</v>
      </c>
      <c r="W59" s="207" t="str">
        <f t="shared" ca="1" si="35"/>
        <v/>
      </c>
      <c r="X59" s="207" t="e">
        <f t="shared" ca="1" si="27"/>
        <v>#VALUE!</v>
      </c>
      <c r="Y59" s="207" t="e">
        <f t="shared" ca="1" si="28"/>
        <v>#VALUE!</v>
      </c>
      <c r="AA59" s="221" t="s">
        <v>264</v>
      </c>
      <c r="AB59" s="207">
        <v>2</v>
      </c>
    </row>
    <row r="60" spans="2:28" s="66" customFormat="1" ht="15" customHeight="1">
      <c r="B60" s="590"/>
      <c r="C60" s="215" t="str">
        <f t="shared" si="17"/>
        <v/>
      </c>
      <c r="D60" s="215" t="e">
        <f t="shared" si="18"/>
        <v>#DIV/0!</v>
      </c>
      <c r="E60" s="215" t="e">
        <f t="shared" ca="1" si="19"/>
        <v>#VALUE!</v>
      </c>
      <c r="F60" s="215" t="e">
        <f t="shared" ca="1" si="33"/>
        <v>#VALUE!</v>
      </c>
      <c r="G60" s="217" t="e">
        <f t="shared" si="29"/>
        <v>#DIV/0!</v>
      </c>
      <c r="H60" s="220" t="e">
        <f>IF(C60=0,0,IF(Force_3_1!A41="실하중 힘 교정기",Force_3_1!B41,Force_3_1!B41/Force_3_1!A41*100))</f>
        <v>#DIV/0!</v>
      </c>
      <c r="I60" s="207">
        <f>IF(C60=0,0,IF(Force_3_1!A41="실하중 힘 교정기",0,0.0002/979.8982)*100)</f>
        <v>2.0410283435565043E-5</v>
      </c>
      <c r="J60" s="207">
        <f>IF(C60=0,0,IF(Force_3_1!A41="실하중 힘 교정기",0,0.0001)*100)</f>
        <v>0.01</v>
      </c>
      <c r="K60" s="255">
        <f t="shared" si="30"/>
        <v>0.1</v>
      </c>
      <c r="L60" s="215" t="e">
        <f t="shared" si="36"/>
        <v>#DIV/0!</v>
      </c>
      <c r="M60" s="207" t="e">
        <f t="shared" si="20"/>
        <v>#DIV/0!</v>
      </c>
      <c r="N60" s="217">
        <f t="shared" ca="1" si="21"/>
        <v>2</v>
      </c>
      <c r="O60" s="219" t="e">
        <f t="shared" ca="1" si="31"/>
        <v>#DIV/0!</v>
      </c>
      <c r="P60" s="207">
        <f t="shared" si="22"/>
        <v>0</v>
      </c>
      <c r="Q60" s="215" t="e">
        <f t="shared" ca="1" si="32"/>
        <v>#DIV/0!</v>
      </c>
      <c r="R60" s="207" t="str">
        <f t="shared" ca="1" si="34"/>
        <v/>
      </c>
      <c r="S60" s="207" t="e">
        <f t="shared" ca="1" si="23"/>
        <v>#DIV/0!</v>
      </c>
      <c r="T60" s="207" t="e">
        <f t="shared" ca="1" si="24"/>
        <v>#DIV/0!</v>
      </c>
      <c r="U60" s="207">
        <f t="shared" si="25"/>
        <v>0</v>
      </c>
      <c r="V60" s="215" t="e">
        <f t="shared" ca="1" si="26"/>
        <v>#VALUE!</v>
      </c>
      <c r="W60" s="207" t="str">
        <f t="shared" ca="1" si="35"/>
        <v/>
      </c>
      <c r="X60" s="207" t="e">
        <f t="shared" ca="1" si="27"/>
        <v>#VALUE!</v>
      </c>
      <c r="Y60" s="207" t="e">
        <f t="shared" ca="1" si="28"/>
        <v>#VALUE!</v>
      </c>
    </row>
    <row r="61" spans="2:28" s="66" customFormat="1" ht="15" customHeight="1">
      <c r="B61" s="590"/>
      <c r="C61" s="215" t="str">
        <f t="shared" si="17"/>
        <v/>
      </c>
      <c r="D61" s="215" t="e">
        <f t="shared" si="18"/>
        <v>#DIV/0!</v>
      </c>
      <c r="E61" s="215" t="e">
        <f t="shared" ca="1" si="19"/>
        <v>#VALUE!</v>
      </c>
      <c r="F61" s="215" t="e">
        <f t="shared" ca="1" si="33"/>
        <v>#VALUE!</v>
      </c>
      <c r="G61" s="217" t="e">
        <f t="shared" si="29"/>
        <v>#DIV/0!</v>
      </c>
      <c r="H61" s="220" t="e">
        <f>IF(C61=0,0,IF(Force_3_1!A42="실하중 힘 교정기",Force_3_1!B42,Force_3_1!B42/Force_3_1!A42*100))</f>
        <v>#DIV/0!</v>
      </c>
      <c r="I61" s="207">
        <f>IF(C61=0,0,IF(Force_3_1!A42="실하중 힘 교정기",0,0.0002/979.8982)*100)</f>
        <v>2.0410283435565043E-5</v>
      </c>
      <c r="J61" s="207">
        <f>IF(C61=0,0,IF(Force_3_1!A42="실하중 힘 교정기",0,0.0001)*100)</f>
        <v>0.01</v>
      </c>
      <c r="K61" s="255">
        <f t="shared" si="30"/>
        <v>0.1</v>
      </c>
      <c r="L61" s="215" t="e">
        <f t="shared" si="36"/>
        <v>#DIV/0!</v>
      </c>
      <c r="M61" s="207" t="e">
        <f t="shared" si="20"/>
        <v>#DIV/0!</v>
      </c>
      <c r="N61" s="217">
        <f t="shared" ca="1" si="21"/>
        <v>2</v>
      </c>
      <c r="O61" s="219" t="e">
        <f t="shared" ca="1" si="31"/>
        <v>#DIV/0!</v>
      </c>
      <c r="P61" s="207">
        <f t="shared" si="22"/>
        <v>0</v>
      </c>
      <c r="Q61" s="215" t="e">
        <f t="shared" ca="1" si="32"/>
        <v>#DIV/0!</v>
      </c>
      <c r="R61" s="207" t="str">
        <f t="shared" ca="1" si="34"/>
        <v/>
      </c>
      <c r="S61" s="207" t="e">
        <f t="shared" ca="1" si="23"/>
        <v>#DIV/0!</v>
      </c>
      <c r="T61" s="207" t="e">
        <f t="shared" ca="1" si="24"/>
        <v>#DIV/0!</v>
      </c>
      <c r="U61" s="207">
        <f t="shared" si="25"/>
        <v>0</v>
      </c>
      <c r="V61" s="215" t="e">
        <f t="shared" ca="1" si="26"/>
        <v>#VALUE!</v>
      </c>
      <c r="W61" s="207" t="str">
        <f t="shared" ca="1" si="35"/>
        <v/>
      </c>
      <c r="X61" s="207" t="e">
        <f t="shared" ca="1" si="27"/>
        <v>#VALUE!</v>
      </c>
      <c r="Y61" s="207" t="e">
        <f t="shared" ca="1" si="28"/>
        <v>#VALUE!</v>
      </c>
    </row>
    <row r="62" spans="2:28" s="66" customFormat="1" ht="15" customHeight="1">
      <c r="B62" s="590"/>
      <c r="C62" s="215" t="str">
        <f t="shared" si="17"/>
        <v/>
      </c>
      <c r="D62" s="215" t="e">
        <f t="shared" si="18"/>
        <v>#DIV/0!</v>
      </c>
      <c r="E62" s="215" t="e">
        <f t="shared" ca="1" si="19"/>
        <v>#VALUE!</v>
      </c>
      <c r="F62" s="215" t="e">
        <f t="shared" ca="1" si="33"/>
        <v>#VALUE!</v>
      </c>
      <c r="G62" s="217" t="e">
        <f t="shared" si="29"/>
        <v>#DIV/0!</v>
      </c>
      <c r="H62" s="220" t="e">
        <f>IF(C62=0,0,IF(Force_3_1!A43="실하중 힘 교정기",Force_3_1!B43,Force_3_1!B43/Force_3_1!A43*100))</f>
        <v>#DIV/0!</v>
      </c>
      <c r="I62" s="207">
        <f>IF(C62=0,0,IF(Force_3_1!A43="실하중 힘 교정기",0,0.0002/979.8982)*100)</f>
        <v>2.0410283435565043E-5</v>
      </c>
      <c r="J62" s="207">
        <f>IF(C62=0,0,IF(Force_3_1!A43="실하중 힘 교정기",0,0.0001)*100)</f>
        <v>0.01</v>
      </c>
      <c r="K62" s="255">
        <f t="shared" si="30"/>
        <v>0.1</v>
      </c>
      <c r="L62" s="215" t="e">
        <f t="shared" si="36"/>
        <v>#DIV/0!</v>
      </c>
      <c r="M62" s="207" t="e">
        <f t="shared" si="20"/>
        <v>#DIV/0!</v>
      </c>
      <c r="N62" s="217">
        <f t="shared" ca="1" si="21"/>
        <v>2</v>
      </c>
      <c r="O62" s="219" t="e">
        <f t="shared" ca="1" si="31"/>
        <v>#DIV/0!</v>
      </c>
      <c r="P62" s="207">
        <f t="shared" si="22"/>
        <v>0</v>
      </c>
      <c r="Q62" s="215" t="e">
        <f t="shared" ca="1" si="32"/>
        <v>#DIV/0!</v>
      </c>
      <c r="R62" s="207" t="str">
        <f t="shared" ca="1" si="34"/>
        <v/>
      </c>
      <c r="S62" s="207" t="e">
        <f t="shared" ca="1" si="23"/>
        <v>#DIV/0!</v>
      </c>
      <c r="T62" s="207" t="e">
        <f t="shared" ca="1" si="24"/>
        <v>#DIV/0!</v>
      </c>
      <c r="U62" s="207">
        <f t="shared" si="25"/>
        <v>0</v>
      </c>
      <c r="V62" s="215" t="e">
        <f t="shared" ca="1" si="26"/>
        <v>#VALUE!</v>
      </c>
      <c r="W62" s="207" t="str">
        <f t="shared" ca="1" si="35"/>
        <v/>
      </c>
      <c r="X62" s="207" t="e">
        <f t="shared" ca="1" si="27"/>
        <v>#VALUE!</v>
      </c>
      <c r="Y62" s="207" t="e">
        <f t="shared" ca="1" si="28"/>
        <v>#VALUE!</v>
      </c>
    </row>
    <row r="63" spans="2:28" s="66" customFormat="1" ht="15" customHeight="1">
      <c r="B63" s="590"/>
      <c r="C63" s="215" t="str">
        <f t="shared" si="17"/>
        <v/>
      </c>
      <c r="D63" s="215" t="e">
        <f t="shared" si="18"/>
        <v>#DIV/0!</v>
      </c>
      <c r="E63" s="215" t="e">
        <f t="shared" ca="1" si="19"/>
        <v>#VALUE!</v>
      </c>
      <c r="F63" s="215" t="e">
        <f t="shared" ca="1" si="33"/>
        <v>#VALUE!</v>
      </c>
      <c r="G63" s="217" t="e">
        <f t="shared" si="29"/>
        <v>#DIV/0!</v>
      </c>
      <c r="H63" s="220" t="e">
        <f>IF(C63=0,0,IF(Force_3_1!A44="실하중 힘 교정기",Force_3_1!B44,Force_3_1!B44/Force_3_1!A44*100))</f>
        <v>#DIV/0!</v>
      </c>
      <c r="I63" s="207">
        <f>IF(C63=0,0,IF(Force_3_1!A44="실하중 힘 교정기",0,0.0002/979.8982)*100)</f>
        <v>2.0410283435565043E-5</v>
      </c>
      <c r="J63" s="207">
        <f>IF(C63=0,0,IF(Force_3_1!A44="실하중 힘 교정기",0,0.0001)*100)</f>
        <v>0.01</v>
      </c>
      <c r="K63" s="255">
        <f t="shared" si="30"/>
        <v>0.1</v>
      </c>
      <c r="L63" s="215" t="e">
        <f t="shared" si="36"/>
        <v>#DIV/0!</v>
      </c>
      <c r="M63" s="207" t="e">
        <f t="shared" si="20"/>
        <v>#DIV/0!</v>
      </c>
      <c r="N63" s="217">
        <f t="shared" ca="1" si="21"/>
        <v>2</v>
      </c>
      <c r="O63" s="219" t="e">
        <f t="shared" ca="1" si="31"/>
        <v>#DIV/0!</v>
      </c>
      <c r="P63" s="207">
        <f t="shared" si="22"/>
        <v>0</v>
      </c>
      <c r="Q63" s="215" t="e">
        <f t="shared" ca="1" si="32"/>
        <v>#DIV/0!</v>
      </c>
      <c r="R63" s="207" t="str">
        <f t="shared" ca="1" si="34"/>
        <v/>
      </c>
      <c r="S63" s="207" t="e">
        <f t="shared" ca="1" si="23"/>
        <v>#DIV/0!</v>
      </c>
      <c r="T63" s="207" t="e">
        <f t="shared" ca="1" si="24"/>
        <v>#DIV/0!</v>
      </c>
      <c r="U63" s="207">
        <f t="shared" si="25"/>
        <v>0</v>
      </c>
      <c r="V63" s="215" t="e">
        <f t="shared" ca="1" si="26"/>
        <v>#VALUE!</v>
      </c>
      <c r="W63" s="207" t="str">
        <f t="shared" ca="1" si="35"/>
        <v/>
      </c>
      <c r="X63" s="207" t="e">
        <f t="shared" ca="1" si="27"/>
        <v>#VALUE!</v>
      </c>
      <c r="Y63" s="207" t="e">
        <f t="shared" ca="1" si="28"/>
        <v>#VALUE!</v>
      </c>
    </row>
    <row r="64" spans="2:28" s="66" customFormat="1" ht="15" customHeight="1">
      <c r="B64" s="590"/>
      <c r="C64" s="215" t="str">
        <f t="shared" si="17"/>
        <v/>
      </c>
      <c r="D64" s="215" t="e">
        <f t="shared" si="18"/>
        <v>#DIV/0!</v>
      </c>
      <c r="E64" s="215" t="e">
        <f t="shared" ca="1" si="19"/>
        <v>#VALUE!</v>
      </c>
      <c r="F64" s="215" t="e">
        <f t="shared" ca="1" si="33"/>
        <v>#VALUE!</v>
      </c>
      <c r="G64" s="217" t="e">
        <f t="shared" si="29"/>
        <v>#DIV/0!</v>
      </c>
      <c r="H64" s="220" t="e">
        <f>IF(C64=0,0,IF(Force_3_1!A45="실하중 힘 교정기",Force_3_1!B45,Force_3_1!B45/Force_3_1!A45*100))</f>
        <v>#DIV/0!</v>
      </c>
      <c r="I64" s="207">
        <f>IF(C64=0,0,IF(Force_3_1!A45="실하중 힘 교정기",0,0.0002/979.8982)*100)</f>
        <v>2.0410283435565043E-5</v>
      </c>
      <c r="J64" s="207">
        <f>IF(C64=0,0,IF(Force_3_1!A45="실하중 힘 교정기",0,0.0001)*100)</f>
        <v>0.01</v>
      </c>
      <c r="K64" s="255">
        <f t="shared" si="30"/>
        <v>0.1</v>
      </c>
      <c r="L64" s="215" t="e">
        <f t="shared" si="36"/>
        <v>#DIV/0!</v>
      </c>
      <c r="M64" s="207" t="e">
        <f t="shared" si="20"/>
        <v>#DIV/0!</v>
      </c>
      <c r="N64" s="217">
        <f t="shared" ca="1" si="21"/>
        <v>2</v>
      </c>
      <c r="O64" s="219" t="e">
        <f t="shared" ca="1" si="31"/>
        <v>#DIV/0!</v>
      </c>
      <c r="P64" s="207">
        <f t="shared" si="22"/>
        <v>0</v>
      </c>
      <c r="Q64" s="215" t="e">
        <f t="shared" ca="1" si="32"/>
        <v>#DIV/0!</v>
      </c>
      <c r="R64" s="207" t="str">
        <f t="shared" ca="1" si="34"/>
        <v/>
      </c>
      <c r="S64" s="207" t="e">
        <f t="shared" ca="1" si="23"/>
        <v>#DIV/0!</v>
      </c>
      <c r="T64" s="207" t="e">
        <f t="shared" ca="1" si="24"/>
        <v>#DIV/0!</v>
      </c>
      <c r="U64" s="207">
        <f t="shared" si="25"/>
        <v>0</v>
      </c>
      <c r="V64" s="215" t="e">
        <f t="shared" ca="1" si="26"/>
        <v>#VALUE!</v>
      </c>
      <c r="W64" s="207" t="str">
        <f t="shared" ca="1" si="35"/>
        <v/>
      </c>
      <c r="X64" s="207" t="e">
        <f t="shared" ca="1" si="27"/>
        <v>#VALUE!</v>
      </c>
      <c r="Y64" s="207" t="e">
        <f t="shared" ca="1" si="28"/>
        <v>#VALUE!</v>
      </c>
    </row>
    <row r="65" spans="2:25" s="66" customFormat="1" ht="15" customHeight="1">
      <c r="B65" s="590"/>
      <c r="C65" s="215" t="str">
        <f t="shared" si="17"/>
        <v/>
      </c>
      <c r="D65" s="215" t="e">
        <f t="shared" si="18"/>
        <v>#DIV/0!</v>
      </c>
      <c r="E65" s="215" t="e">
        <f t="shared" ca="1" si="19"/>
        <v>#VALUE!</v>
      </c>
      <c r="F65" s="215" t="e">
        <f t="shared" ca="1" si="33"/>
        <v>#VALUE!</v>
      </c>
      <c r="G65" s="217" t="e">
        <f t="shared" si="29"/>
        <v>#DIV/0!</v>
      </c>
      <c r="H65" s="220" t="e">
        <f>IF(C65=0,0,IF(Force_3_1!A46="실하중 힘 교정기",Force_3_1!B46,Force_3_1!B46/Force_3_1!A46*100))</f>
        <v>#DIV/0!</v>
      </c>
      <c r="I65" s="207">
        <f>IF(C65=0,0,IF(Force_3_1!A46="실하중 힘 교정기",0,0.0002/979.8982)*100)</f>
        <v>2.0410283435565043E-5</v>
      </c>
      <c r="J65" s="207">
        <f>IF(C65=0,0,IF(Force_3_1!A46="실하중 힘 교정기",0,0.0001)*100)</f>
        <v>0.01</v>
      </c>
      <c r="K65" s="255">
        <f t="shared" si="30"/>
        <v>0.1</v>
      </c>
      <c r="L65" s="215" t="e">
        <f t="shared" si="36"/>
        <v>#DIV/0!</v>
      </c>
      <c r="M65" s="207" t="e">
        <f t="shared" si="20"/>
        <v>#DIV/0!</v>
      </c>
      <c r="N65" s="217">
        <f t="shared" ca="1" si="21"/>
        <v>2</v>
      </c>
      <c r="O65" s="219" t="e">
        <f t="shared" ca="1" si="31"/>
        <v>#DIV/0!</v>
      </c>
      <c r="P65" s="207">
        <f t="shared" si="22"/>
        <v>0</v>
      </c>
      <c r="Q65" s="215" t="e">
        <f t="shared" ca="1" si="32"/>
        <v>#DIV/0!</v>
      </c>
      <c r="R65" s="207" t="str">
        <f t="shared" ca="1" si="34"/>
        <v/>
      </c>
      <c r="S65" s="207" t="e">
        <f t="shared" ca="1" si="23"/>
        <v>#DIV/0!</v>
      </c>
      <c r="T65" s="207" t="e">
        <f t="shared" ca="1" si="24"/>
        <v>#DIV/0!</v>
      </c>
      <c r="U65" s="207">
        <f t="shared" si="25"/>
        <v>0</v>
      </c>
      <c r="V65" s="215" t="e">
        <f t="shared" ca="1" si="26"/>
        <v>#VALUE!</v>
      </c>
      <c r="W65" s="207" t="str">
        <f t="shared" ca="1" si="35"/>
        <v/>
      </c>
      <c r="X65" s="207" t="e">
        <f t="shared" ca="1" si="27"/>
        <v>#VALUE!</v>
      </c>
      <c r="Y65" s="207" t="e">
        <f t="shared" ca="1" si="28"/>
        <v>#VALUE!</v>
      </c>
    </row>
    <row r="66" spans="2:25" s="66" customFormat="1" ht="15" customHeight="1">
      <c r="B66" s="590"/>
      <c r="C66" s="215" t="str">
        <f t="shared" si="17"/>
        <v/>
      </c>
      <c r="D66" s="215" t="e">
        <f t="shared" si="18"/>
        <v>#DIV/0!</v>
      </c>
      <c r="E66" s="215" t="e">
        <f t="shared" ca="1" si="19"/>
        <v>#VALUE!</v>
      </c>
      <c r="F66" s="215" t="e">
        <f t="shared" ca="1" si="33"/>
        <v>#VALUE!</v>
      </c>
      <c r="G66" s="217" t="e">
        <f t="shared" si="29"/>
        <v>#DIV/0!</v>
      </c>
      <c r="H66" s="220" t="e">
        <f>IF(C66=0,0,IF(Force_3_1!A47="실하중 힘 교정기",Force_3_1!B47,Force_3_1!B47/Force_3_1!A47*100))</f>
        <v>#DIV/0!</v>
      </c>
      <c r="I66" s="207">
        <f>IF(C66=0,0,IF(Force_3_1!A47="실하중 힘 교정기",0,0.0002/979.8982)*100)</f>
        <v>2.0410283435565043E-5</v>
      </c>
      <c r="J66" s="207">
        <f>IF(C66=0,0,IF(Force_3_1!A47="실하중 힘 교정기",0,0.0001)*100)</f>
        <v>0.01</v>
      </c>
      <c r="K66" s="255">
        <f t="shared" si="30"/>
        <v>0.1</v>
      </c>
      <c r="L66" s="215" t="e">
        <f t="shared" si="36"/>
        <v>#DIV/0!</v>
      </c>
      <c r="M66" s="207" t="e">
        <f t="shared" si="20"/>
        <v>#DIV/0!</v>
      </c>
      <c r="N66" s="217">
        <f t="shared" ca="1" si="21"/>
        <v>2</v>
      </c>
      <c r="O66" s="219" t="e">
        <f t="shared" ca="1" si="31"/>
        <v>#DIV/0!</v>
      </c>
      <c r="P66" s="207">
        <f t="shared" si="22"/>
        <v>0</v>
      </c>
      <c r="Q66" s="215" t="e">
        <f t="shared" ca="1" si="32"/>
        <v>#DIV/0!</v>
      </c>
      <c r="R66" s="207" t="str">
        <f t="shared" ca="1" si="34"/>
        <v/>
      </c>
      <c r="S66" s="207" t="e">
        <f t="shared" ca="1" si="23"/>
        <v>#DIV/0!</v>
      </c>
      <c r="T66" s="207" t="e">
        <f t="shared" ca="1" si="24"/>
        <v>#DIV/0!</v>
      </c>
      <c r="U66" s="207">
        <f t="shared" si="25"/>
        <v>0</v>
      </c>
      <c r="V66" s="215" t="e">
        <f t="shared" ca="1" si="26"/>
        <v>#VALUE!</v>
      </c>
      <c r="W66" s="207" t="str">
        <f t="shared" ca="1" si="35"/>
        <v/>
      </c>
      <c r="X66" s="207" t="e">
        <f t="shared" ca="1" si="27"/>
        <v>#VALUE!</v>
      </c>
      <c r="Y66" s="207" t="e">
        <f t="shared" ca="1" si="28"/>
        <v>#VALUE!</v>
      </c>
    </row>
    <row r="67" spans="2:25" s="66" customFormat="1" ht="15" customHeight="1">
      <c r="B67" s="593"/>
      <c r="C67" s="195" t="str">
        <f t="shared" si="17"/>
        <v/>
      </c>
      <c r="D67" s="196" t="e">
        <f t="shared" si="18"/>
        <v>#DIV/0!</v>
      </c>
      <c r="E67" s="196" t="e">
        <f t="shared" ca="1" si="19"/>
        <v>#VALUE!</v>
      </c>
      <c r="F67" s="196" t="e">
        <f t="shared" ca="1" si="33"/>
        <v>#VALUE!</v>
      </c>
      <c r="G67" s="197" t="e">
        <f t="shared" si="29"/>
        <v>#DIV/0!</v>
      </c>
      <c r="H67" s="198" t="e">
        <f>IF(C67=0,0,IF(Force_3_1!A48="실하중 힘 교정기",Force_3_1!B48,Force_3_1!B48/Force_3_1!A48*100))</f>
        <v>#DIV/0!</v>
      </c>
      <c r="I67" s="190">
        <f>IF(C67=0,0,IF(Force_3_1!A48="실하중 힘 교정기",0,0.0002/979.8982)*100)</f>
        <v>2.0410283435565043E-5</v>
      </c>
      <c r="J67" s="190">
        <f>IF(C67=0,0,IF(Force_3_1!A48="실하중 힘 교정기",0,0.0001)*100)</f>
        <v>0.01</v>
      </c>
      <c r="K67" s="256">
        <f t="shared" si="30"/>
        <v>0.1</v>
      </c>
      <c r="L67" s="196" t="e">
        <f t="shared" si="36"/>
        <v>#DIV/0!</v>
      </c>
      <c r="M67" s="190" t="e">
        <f t="shared" si="20"/>
        <v>#DIV/0!</v>
      </c>
      <c r="N67" s="197">
        <f t="shared" ca="1" si="21"/>
        <v>2</v>
      </c>
      <c r="O67" s="199" t="e">
        <f t="shared" ca="1" si="31"/>
        <v>#DIV/0!</v>
      </c>
      <c r="P67" s="190">
        <f t="shared" si="22"/>
        <v>0</v>
      </c>
      <c r="Q67" s="196" t="e">
        <f t="shared" ca="1" si="32"/>
        <v>#DIV/0!</v>
      </c>
      <c r="R67" s="190" t="str">
        <f t="shared" ca="1" si="34"/>
        <v/>
      </c>
      <c r="S67" s="190" t="e">
        <f t="shared" ca="1" si="23"/>
        <v>#DIV/0!</v>
      </c>
      <c r="T67" s="190" t="e">
        <f t="shared" ca="1" si="24"/>
        <v>#DIV/0!</v>
      </c>
      <c r="U67" s="190">
        <f t="shared" si="25"/>
        <v>0</v>
      </c>
      <c r="V67" s="196" t="e">
        <f t="shared" ca="1" si="26"/>
        <v>#VALUE!</v>
      </c>
      <c r="W67" s="190" t="str">
        <f t="shared" ca="1" si="35"/>
        <v/>
      </c>
      <c r="X67" s="190" t="e">
        <f t="shared" ca="1" si="27"/>
        <v>#VALUE!</v>
      </c>
      <c r="Y67" s="190" t="e">
        <f t="shared" ca="1" si="28"/>
        <v>#VALUE!</v>
      </c>
    </row>
    <row r="68" spans="2:25" s="66" customFormat="1" ht="15" customHeight="1">
      <c r="B68" s="589" t="s">
        <v>218</v>
      </c>
      <c r="C68" s="204" t="str">
        <f t="shared" si="17"/>
        <v/>
      </c>
      <c r="D68" s="204" t="e">
        <f t="shared" si="18"/>
        <v>#DIV/0!</v>
      </c>
      <c r="E68" s="204" t="e">
        <f t="shared" ca="1" si="19"/>
        <v>#VALUE!</v>
      </c>
      <c r="F68" s="200" t="e">
        <f ca="1">S29/SQRT(12)*100</f>
        <v>#VALUE!</v>
      </c>
      <c r="G68" s="249" t="e">
        <f t="shared" si="29"/>
        <v>#DIV/0!</v>
      </c>
      <c r="H68" s="201" t="e">
        <f>IF(C68=0,0,IF(Force_3_2!A31="실하중 힘 교정기",Force_3_2!B31,Force_3_2!B31/Force_3_2!A31*100))</f>
        <v>#DIV/0!</v>
      </c>
      <c r="I68" s="193">
        <f>IF(C68=0,0,IF(Force_3_2!A31="실하중 힘 교정기",0,0.0002/979.8982)*100)</f>
        <v>2.0410283435565043E-5</v>
      </c>
      <c r="J68" s="193">
        <f>IF(C68=0,0,IF(Force_3_2!A31="실하중 힘 교정기",0,0.0001)*100)</f>
        <v>0.01</v>
      </c>
      <c r="K68" s="257">
        <f t="shared" si="30"/>
        <v>0.1</v>
      </c>
      <c r="L68" s="204" t="e">
        <f t="shared" si="36"/>
        <v>#DIV/0!</v>
      </c>
      <c r="M68" s="183" t="e">
        <f t="shared" si="20"/>
        <v>#DIV/0!</v>
      </c>
      <c r="N68" s="249">
        <f t="shared" ca="1" si="21"/>
        <v>2</v>
      </c>
      <c r="O68" s="157" t="e">
        <f t="shared" ca="1" si="31"/>
        <v>#DIV/0!</v>
      </c>
      <c r="P68" s="183">
        <f t="shared" si="22"/>
        <v>0</v>
      </c>
      <c r="Q68" s="204" t="e">
        <f t="shared" ca="1" si="32"/>
        <v>#DIV/0!</v>
      </c>
      <c r="R68" s="358"/>
      <c r="S68" s="183" t="e">
        <f t="shared" ca="1" si="23"/>
        <v>#DIV/0!</v>
      </c>
      <c r="T68" s="183" t="e">
        <f t="shared" ca="1" si="24"/>
        <v>#DIV/0!</v>
      </c>
      <c r="U68" s="183">
        <f t="shared" si="25"/>
        <v>0</v>
      </c>
      <c r="V68" s="204" t="e">
        <f t="shared" ca="1" si="26"/>
        <v>#VALUE!</v>
      </c>
      <c r="W68" s="358"/>
      <c r="X68" s="183" t="e">
        <f t="shared" ca="1" si="27"/>
        <v>#VALUE!</v>
      </c>
      <c r="Y68" s="183" t="e">
        <f t="shared" ca="1" si="28"/>
        <v>#VALUE!</v>
      </c>
    </row>
    <row r="69" spans="2:25" s="66" customFormat="1" ht="15" customHeight="1">
      <c r="B69" s="590"/>
      <c r="C69" s="215" t="str">
        <f t="shared" si="17"/>
        <v/>
      </c>
      <c r="D69" s="215" t="e">
        <f t="shared" si="18"/>
        <v>#DIV/0!</v>
      </c>
      <c r="E69" s="215" t="e">
        <f t="shared" ca="1" si="19"/>
        <v>#VALUE!</v>
      </c>
      <c r="F69" s="215" t="e">
        <f ca="1">F68</f>
        <v>#VALUE!</v>
      </c>
      <c r="G69" s="217" t="e">
        <f t="shared" si="29"/>
        <v>#DIV/0!</v>
      </c>
      <c r="H69" s="220" t="e">
        <f>IF(C69=0,0,IF(Force_3_2!A32="실하중 힘 교정기",Force_3_2!B32,Force_3_2!B32/Force_3_2!A32*100))</f>
        <v>#DIV/0!</v>
      </c>
      <c r="I69" s="207">
        <f>IF(C69=0,0,IF(Force_3_2!A32="실하중 힘 교정기",0,0.0002/979.8982)*100)</f>
        <v>2.0410283435565043E-5</v>
      </c>
      <c r="J69" s="207">
        <f>IF(C69=0,0,IF(Force_3_2!A32="실하중 힘 교정기",0,0.0001)*100)</f>
        <v>0.01</v>
      </c>
      <c r="K69" s="255">
        <f t="shared" si="30"/>
        <v>0.1</v>
      </c>
      <c r="L69" s="215" t="e">
        <f t="shared" si="36"/>
        <v>#DIV/0!</v>
      </c>
      <c r="M69" s="207" t="e">
        <f t="shared" si="20"/>
        <v>#DIV/0!</v>
      </c>
      <c r="N69" s="217">
        <f t="shared" ca="1" si="21"/>
        <v>2</v>
      </c>
      <c r="O69" s="219" t="e">
        <f t="shared" ca="1" si="31"/>
        <v>#DIV/0!</v>
      </c>
      <c r="P69" s="207">
        <f t="shared" si="22"/>
        <v>0</v>
      </c>
      <c r="Q69" s="215" t="e">
        <f t="shared" ca="1" si="32"/>
        <v>#DIV/0!</v>
      </c>
      <c r="R69" s="207" t="str">
        <f t="shared" ref="R69:R85" ca="1" si="37">IF(TYPE(Q69)=16,"",IF(ABS(Q69)&lt;0.0001,6,IF(ABS(Q69)&lt;0.001,5,IF(ABS(Q69)&lt;0.01,4,IF(ABS(Q69)&lt;0.1,3,IF(ABS(Q69)&lt;1,2,IF(ABS(Q69)&lt;10,1,0)))))))</f>
        <v/>
      </c>
      <c r="S69" s="207" t="e">
        <f t="shared" ca="1" si="23"/>
        <v>#DIV/0!</v>
      </c>
      <c r="T69" s="207" t="e">
        <f t="shared" ca="1" si="24"/>
        <v>#DIV/0!</v>
      </c>
      <c r="U69" s="207">
        <f t="shared" si="25"/>
        <v>0</v>
      </c>
      <c r="V69" s="215" t="e">
        <f t="shared" ca="1" si="26"/>
        <v>#VALUE!</v>
      </c>
      <c r="W69" s="207" t="str">
        <f t="shared" ref="W69:W85" ca="1" si="38">IF(TYPE(V69)=16,"",IF(ABS(V69)&lt;0.0001,6,IF(ABS(V69)&lt;0.001,5,IF(ABS(V69)&lt;0.01,4,IF(ABS(V69)&lt;0.1,3,IF(ABS(V69)&lt;1,2,IF(ABS(V69)&lt;10,1,0)))))))</f>
        <v/>
      </c>
      <c r="X69" s="207" t="e">
        <f t="shared" ca="1" si="27"/>
        <v>#VALUE!</v>
      </c>
      <c r="Y69" s="207" t="e">
        <f t="shared" ca="1" si="28"/>
        <v>#VALUE!</v>
      </c>
    </row>
    <row r="70" spans="2:25" s="66" customFormat="1" ht="15" customHeight="1">
      <c r="B70" s="590"/>
      <c r="C70" s="215" t="str">
        <f t="shared" si="17"/>
        <v/>
      </c>
      <c r="D70" s="215" t="e">
        <f t="shared" si="18"/>
        <v>#DIV/0!</v>
      </c>
      <c r="E70" s="215" t="e">
        <f t="shared" ca="1" si="19"/>
        <v>#VALUE!</v>
      </c>
      <c r="F70" s="215" t="e">
        <f t="shared" ref="F70:F85" ca="1" si="39">F69</f>
        <v>#VALUE!</v>
      </c>
      <c r="G70" s="217" t="e">
        <f t="shared" si="29"/>
        <v>#DIV/0!</v>
      </c>
      <c r="H70" s="220" t="e">
        <f>IF(C70=0,0,IF(Force_3_2!A33="실하중 힘 교정기",Force_3_2!B33,Force_3_2!B33/Force_3_2!A33*100))</f>
        <v>#DIV/0!</v>
      </c>
      <c r="I70" s="207">
        <f>IF(C70=0,0,IF(Force_3_2!A33="실하중 힘 교정기",0,0.0002/979.8982)*100)</f>
        <v>2.0410283435565043E-5</v>
      </c>
      <c r="J70" s="207">
        <f>IF(C70=0,0,IF(Force_3_2!A33="실하중 힘 교정기",0,0.0001)*100)</f>
        <v>0.01</v>
      </c>
      <c r="K70" s="255">
        <f t="shared" si="30"/>
        <v>0.1</v>
      </c>
      <c r="L70" s="215" t="e">
        <f t="shared" si="36"/>
        <v>#DIV/0!</v>
      </c>
      <c r="M70" s="207" t="e">
        <f t="shared" si="20"/>
        <v>#DIV/0!</v>
      </c>
      <c r="N70" s="217">
        <f t="shared" ca="1" si="21"/>
        <v>2</v>
      </c>
      <c r="O70" s="219" t="e">
        <f t="shared" ca="1" si="31"/>
        <v>#DIV/0!</v>
      </c>
      <c r="P70" s="207">
        <f t="shared" si="22"/>
        <v>0</v>
      </c>
      <c r="Q70" s="215" t="e">
        <f t="shared" ca="1" si="32"/>
        <v>#DIV/0!</v>
      </c>
      <c r="R70" s="207" t="str">
        <f t="shared" ca="1" si="37"/>
        <v/>
      </c>
      <c r="S70" s="207" t="e">
        <f t="shared" ca="1" si="23"/>
        <v>#DIV/0!</v>
      </c>
      <c r="T70" s="207" t="e">
        <f t="shared" ca="1" si="24"/>
        <v>#DIV/0!</v>
      </c>
      <c r="U70" s="207">
        <f t="shared" si="25"/>
        <v>0</v>
      </c>
      <c r="V70" s="215" t="e">
        <f t="shared" ca="1" si="26"/>
        <v>#VALUE!</v>
      </c>
      <c r="W70" s="207" t="str">
        <f t="shared" ca="1" si="38"/>
        <v/>
      </c>
      <c r="X70" s="207" t="e">
        <f t="shared" ca="1" si="27"/>
        <v>#VALUE!</v>
      </c>
      <c r="Y70" s="207" t="e">
        <f t="shared" ca="1" si="28"/>
        <v>#VALUE!</v>
      </c>
    </row>
    <row r="71" spans="2:25" s="66" customFormat="1" ht="15" customHeight="1">
      <c r="B71" s="590"/>
      <c r="C71" s="215" t="str">
        <f t="shared" si="17"/>
        <v/>
      </c>
      <c r="D71" s="215" t="e">
        <f t="shared" si="18"/>
        <v>#DIV/0!</v>
      </c>
      <c r="E71" s="215" t="e">
        <f t="shared" ca="1" si="19"/>
        <v>#VALUE!</v>
      </c>
      <c r="F71" s="215" t="e">
        <f t="shared" ca="1" si="39"/>
        <v>#VALUE!</v>
      </c>
      <c r="G71" s="217" t="e">
        <f t="shared" si="29"/>
        <v>#DIV/0!</v>
      </c>
      <c r="H71" s="220" t="e">
        <f>IF(C71=0,0,IF(Force_3_2!A34="실하중 힘 교정기",Force_3_2!B34,Force_3_2!B34/Force_3_2!A34*100))</f>
        <v>#DIV/0!</v>
      </c>
      <c r="I71" s="207">
        <f>IF(C71=0,0,IF(Force_3_2!A34="실하중 힘 교정기",0,0.0002/979.8982)*100)</f>
        <v>2.0410283435565043E-5</v>
      </c>
      <c r="J71" s="207">
        <f>IF(C71=0,0,IF(Force_3_2!A34="실하중 힘 교정기",0,0.0001)*100)</f>
        <v>0.01</v>
      </c>
      <c r="K71" s="255">
        <f t="shared" si="30"/>
        <v>0.1</v>
      </c>
      <c r="L71" s="215" t="e">
        <f t="shared" si="36"/>
        <v>#DIV/0!</v>
      </c>
      <c r="M71" s="207" t="e">
        <f t="shared" si="20"/>
        <v>#DIV/0!</v>
      </c>
      <c r="N71" s="217">
        <f t="shared" ca="1" si="21"/>
        <v>2</v>
      </c>
      <c r="O71" s="219" t="e">
        <f t="shared" ca="1" si="31"/>
        <v>#DIV/0!</v>
      </c>
      <c r="P71" s="207">
        <f t="shared" si="22"/>
        <v>0</v>
      </c>
      <c r="Q71" s="215" t="e">
        <f t="shared" ca="1" si="32"/>
        <v>#DIV/0!</v>
      </c>
      <c r="R71" s="207" t="str">
        <f t="shared" ca="1" si="37"/>
        <v/>
      </c>
      <c r="S71" s="207" t="e">
        <f t="shared" ca="1" si="23"/>
        <v>#DIV/0!</v>
      </c>
      <c r="T71" s="207" t="e">
        <f t="shared" ca="1" si="24"/>
        <v>#DIV/0!</v>
      </c>
      <c r="U71" s="207">
        <f t="shared" si="25"/>
        <v>0</v>
      </c>
      <c r="V71" s="215" t="e">
        <f t="shared" ca="1" si="26"/>
        <v>#VALUE!</v>
      </c>
      <c r="W71" s="207" t="str">
        <f t="shared" ca="1" si="38"/>
        <v/>
      </c>
      <c r="X71" s="207" t="e">
        <f t="shared" ca="1" si="27"/>
        <v>#VALUE!</v>
      </c>
      <c r="Y71" s="207" t="e">
        <f t="shared" ca="1" si="28"/>
        <v>#VALUE!</v>
      </c>
    </row>
    <row r="72" spans="2:25" s="66" customFormat="1" ht="15" customHeight="1">
      <c r="B72" s="590"/>
      <c r="C72" s="215" t="str">
        <f t="shared" si="17"/>
        <v/>
      </c>
      <c r="D72" s="215" t="e">
        <f t="shared" si="18"/>
        <v>#DIV/0!</v>
      </c>
      <c r="E72" s="215" t="e">
        <f t="shared" ca="1" si="19"/>
        <v>#VALUE!</v>
      </c>
      <c r="F72" s="215" t="e">
        <f t="shared" ca="1" si="39"/>
        <v>#VALUE!</v>
      </c>
      <c r="G72" s="217" t="e">
        <f t="shared" si="29"/>
        <v>#DIV/0!</v>
      </c>
      <c r="H72" s="220" t="e">
        <f>IF(C72=0,0,IF(Force_3_2!A35="실하중 힘 교정기",Force_3_2!B35,Force_3_2!B35/Force_3_2!A35*100))</f>
        <v>#DIV/0!</v>
      </c>
      <c r="I72" s="207">
        <f>IF(C72=0,0,IF(Force_3_2!A35="실하중 힘 교정기",0,0.0002/979.8982)*100)</f>
        <v>2.0410283435565043E-5</v>
      </c>
      <c r="J72" s="207">
        <f>IF(C72=0,0,IF(Force_3_2!A35="실하중 힘 교정기",0,0.0001)*100)</f>
        <v>0.01</v>
      </c>
      <c r="K72" s="255">
        <f t="shared" si="30"/>
        <v>0.1</v>
      </c>
      <c r="L72" s="215" t="e">
        <f t="shared" si="36"/>
        <v>#DIV/0!</v>
      </c>
      <c r="M72" s="207" t="e">
        <f t="shared" si="20"/>
        <v>#DIV/0!</v>
      </c>
      <c r="N72" s="217">
        <f t="shared" ca="1" si="21"/>
        <v>2</v>
      </c>
      <c r="O72" s="219" t="e">
        <f t="shared" ca="1" si="31"/>
        <v>#DIV/0!</v>
      </c>
      <c r="P72" s="207">
        <f t="shared" si="22"/>
        <v>0</v>
      </c>
      <c r="Q72" s="215" t="e">
        <f t="shared" ca="1" si="32"/>
        <v>#DIV/0!</v>
      </c>
      <c r="R72" s="207" t="str">
        <f t="shared" ca="1" si="37"/>
        <v/>
      </c>
      <c r="S72" s="207" t="e">
        <f t="shared" ca="1" si="23"/>
        <v>#DIV/0!</v>
      </c>
      <c r="T72" s="207" t="e">
        <f t="shared" ca="1" si="24"/>
        <v>#DIV/0!</v>
      </c>
      <c r="U72" s="207">
        <f t="shared" si="25"/>
        <v>0</v>
      </c>
      <c r="V72" s="215" t="e">
        <f t="shared" ca="1" si="26"/>
        <v>#VALUE!</v>
      </c>
      <c r="W72" s="207" t="str">
        <f t="shared" ca="1" si="38"/>
        <v/>
      </c>
      <c r="X72" s="207" t="e">
        <f t="shared" ca="1" si="27"/>
        <v>#VALUE!</v>
      </c>
      <c r="Y72" s="207" t="e">
        <f t="shared" ca="1" si="28"/>
        <v>#VALUE!</v>
      </c>
    </row>
    <row r="73" spans="2:25" s="66" customFormat="1" ht="15" customHeight="1">
      <c r="B73" s="590"/>
      <c r="C73" s="215" t="str">
        <f t="shared" si="17"/>
        <v/>
      </c>
      <c r="D73" s="215" t="e">
        <f t="shared" si="18"/>
        <v>#DIV/0!</v>
      </c>
      <c r="E73" s="215" t="e">
        <f t="shared" ca="1" si="19"/>
        <v>#VALUE!</v>
      </c>
      <c r="F73" s="215" t="e">
        <f t="shared" ca="1" si="39"/>
        <v>#VALUE!</v>
      </c>
      <c r="G73" s="217" t="e">
        <f t="shared" si="29"/>
        <v>#DIV/0!</v>
      </c>
      <c r="H73" s="220" t="e">
        <f>IF(C73=0,0,IF(Force_3_2!A36="실하중 힘 교정기",Force_3_2!B36,Force_3_2!B36/Force_3_2!A36*100))</f>
        <v>#DIV/0!</v>
      </c>
      <c r="I73" s="207">
        <f>IF(C73=0,0,IF(Force_3_2!A36="실하중 힘 교정기",0,0.0002/979.8982)*100)</f>
        <v>2.0410283435565043E-5</v>
      </c>
      <c r="J73" s="207">
        <f>IF(C73=0,0,IF(Force_3_2!A36="실하중 힘 교정기",0,0.0001)*100)</f>
        <v>0.01</v>
      </c>
      <c r="K73" s="255">
        <f t="shared" si="30"/>
        <v>0.1</v>
      </c>
      <c r="L73" s="215" t="e">
        <f t="shared" si="36"/>
        <v>#DIV/0!</v>
      </c>
      <c r="M73" s="207" t="e">
        <f t="shared" si="20"/>
        <v>#DIV/0!</v>
      </c>
      <c r="N73" s="217">
        <f t="shared" ca="1" si="21"/>
        <v>2</v>
      </c>
      <c r="O73" s="219" t="e">
        <f t="shared" ca="1" si="31"/>
        <v>#DIV/0!</v>
      </c>
      <c r="P73" s="207">
        <f t="shared" si="22"/>
        <v>0</v>
      </c>
      <c r="Q73" s="215" t="e">
        <f t="shared" ca="1" si="32"/>
        <v>#DIV/0!</v>
      </c>
      <c r="R73" s="207" t="str">
        <f t="shared" ca="1" si="37"/>
        <v/>
      </c>
      <c r="S73" s="207" t="e">
        <f t="shared" ca="1" si="23"/>
        <v>#DIV/0!</v>
      </c>
      <c r="T73" s="207" t="e">
        <f t="shared" ca="1" si="24"/>
        <v>#DIV/0!</v>
      </c>
      <c r="U73" s="207">
        <f t="shared" si="25"/>
        <v>0</v>
      </c>
      <c r="V73" s="215" t="e">
        <f t="shared" ca="1" si="26"/>
        <v>#VALUE!</v>
      </c>
      <c r="W73" s="207" t="str">
        <f t="shared" ca="1" si="38"/>
        <v/>
      </c>
      <c r="X73" s="207" t="e">
        <f t="shared" ca="1" si="27"/>
        <v>#VALUE!</v>
      </c>
      <c r="Y73" s="207" t="e">
        <f t="shared" ca="1" si="28"/>
        <v>#VALUE!</v>
      </c>
    </row>
    <row r="74" spans="2:25" s="66" customFormat="1" ht="15" customHeight="1">
      <c r="B74" s="590"/>
      <c r="C74" s="215" t="str">
        <f t="shared" si="17"/>
        <v/>
      </c>
      <c r="D74" s="215" t="e">
        <f t="shared" si="18"/>
        <v>#DIV/0!</v>
      </c>
      <c r="E74" s="215" t="e">
        <f t="shared" ca="1" si="19"/>
        <v>#VALUE!</v>
      </c>
      <c r="F74" s="215" t="e">
        <f t="shared" ca="1" si="39"/>
        <v>#VALUE!</v>
      </c>
      <c r="G74" s="217" t="e">
        <f t="shared" si="29"/>
        <v>#DIV/0!</v>
      </c>
      <c r="H74" s="220" t="e">
        <f>IF(C74=0,0,IF(Force_3_2!A37="실하중 힘 교정기",Force_3_2!B37,Force_3_2!B37/Force_3_2!A37*100))</f>
        <v>#DIV/0!</v>
      </c>
      <c r="I74" s="207">
        <f>IF(C74=0,0,IF(Force_3_2!A37="실하중 힘 교정기",0,0.0002/979.8982)*100)</f>
        <v>2.0410283435565043E-5</v>
      </c>
      <c r="J74" s="207">
        <f>IF(C74=0,0,IF(Force_3_2!A37="실하중 힘 교정기",0,0.0001)*100)</f>
        <v>0.01</v>
      </c>
      <c r="K74" s="255">
        <f t="shared" si="30"/>
        <v>0.1</v>
      </c>
      <c r="L74" s="215" t="e">
        <f t="shared" si="36"/>
        <v>#DIV/0!</v>
      </c>
      <c r="M74" s="207" t="e">
        <f t="shared" si="20"/>
        <v>#DIV/0!</v>
      </c>
      <c r="N74" s="217">
        <f t="shared" ca="1" si="21"/>
        <v>2</v>
      </c>
      <c r="O74" s="219" t="e">
        <f t="shared" ca="1" si="31"/>
        <v>#DIV/0!</v>
      </c>
      <c r="P74" s="207">
        <f t="shared" si="22"/>
        <v>0</v>
      </c>
      <c r="Q74" s="215" t="e">
        <f t="shared" ca="1" si="32"/>
        <v>#DIV/0!</v>
      </c>
      <c r="R74" s="207" t="str">
        <f t="shared" ca="1" si="37"/>
        <v/>
      </c>
      <c r="S74" s="207" t="e">
        <f t="shared" ca="1" si="23"/>
        <v>#DIV/0!</v>
      </c>
      <c r="T74" s="207" t="e">
        <f t="shared" ca="1" si="24"/>
        <v>#DIV/0!</v>
      </c>
      <c r="U74" s="207">
        <f t="shared" si="25"/>
        <v>0</v>
      </c>
      <c r="V74" s="215" t="e">
        <f t="shared" ca="1" si="26"/>
        <v>#VALUE!</v>
      </c>
      <c r="W74" s="207" t="str">
        <f t="shared" ca="1" si="38"/>
        <v/>
      </c>
      <c r="X74" s="207" t="e">
        <f t="shared" ca="1" si="27"/>
        <v>#VALUE!</v>
      </c>
      <c r="Y74" s="207" t="e">
        <f t="shared" ca="1" si="28"/>
        <v>#VALUE!</v>
      </c>
    </row>
    <row r="75" spans="2:25" s="66" customFormat="1" ht="15" customHeight="1">
      <c r="B75" s="590"/>
      <c r="C75" s="215" t="str">
        <f t="shared" si="17"/>
        <v/>
      </c>
      <c r="D75" s="215" t="e">
        <f t="shared" si="18"/>
        <v>#DIV/0!</v>
      </c>
      <c r="E75" s="215" t="e">
        <f t="shared" ca="1" si="19"/>
        <v>#VALUE!</v>
      </c>
      <c r="F75" s="215" t="e">
        <f t="shared" ca="1" si="39"/>
        <v>#VALUE!</v>
      </c>
      <c r="G75" s="217" t="e">
        <f t="shared" si="29"/>
        <v>#DIV/0!</v>
      </c>
      <c r="H75" s="220" t="e">
        <f>IF(C75=0,0,IF(Force_3_2!A38="실하중 힘 교정기",Force_3_2!B38,Force_3_2!B38/Force_3_2!A38*100))</f>
        <v>#DIV/0!</v>
      </c>
      <c r="I75" s="207">
        <f>IF(C75=0,0,IF(Force_3_2!A38="실하중 힘 교정기",0,0.0002/979.8982)*100)</f>
        <v>2.0410283435565043E-5</v>
      </c>
      <c r="J75" s="207">
        <f>IF(C75=0,0,IF(Force_3_2!A38="실하중 힘 교정기",0,0.0001)*100)</f>
        <v>0.01</v>
      </c>
      <c r="K75" s="255">
        <f t="shared" si="30"/>
        <v>0.1</v>
      </c>
      <c r="L75" s="215" t="e">
        <f t="shared" si="36"/>
        <v>#DIV/0!</v>
      </c>
      <c r="M75" s="207" t="e">
        <f t="shared" si="20"/>
        <v>#DIV/0!</v>
      </c>
      <c r="N75" s="217">
        <f t="shared" ca="1" si="21"/>
        <v>2</v>
      </c>
      <c r="O75" s="219" t="e">
        <f t="shared" ca="1" si="31"/>
        <v>#DIV/0!</v>
      </c>
      <c r="P75" s="207">
        <f t="shared" si="22"/>
        <v>0</v>
      </c>
      <c r="Q75" s="215" t="e">
        <f t="shared" ca="1" si="32"/>
        <v>#DIV/0!</v>
      </c>
      <c r="R75" s="207" t="str">
        <f t="shared" ca="1" si="37"/>
        <v/>
      </c>
      <c r="S75" s="207" t="e">
        <f t="shared" ca="1" si="23"/>
        <v>#DIV/0!</v>
      </c>
      <c r="T75" s="207" t="e">
        <f t="shared" ca="1" si="24"/>
        <v>#DIV/0!</v>
      </c>
      <c r="U75" s="207">
        <f t="shared" si="25"/>
        <v>0</v>
      </c>
      <c r="V75" s="215" t="e">
        <f t="shared" ca="1" si="26"/>
        <v>#VALUE!</v>
      </c>
      <c r="W75" s="207" t="str">
        <f t="shared" ca="1" si="38"/>
        <v/>
      </c>
      <c r="X75" s="207" t="e">
        <f t="shared" ca="1" si="27"/>
        <v>#VALUE!</v>
      </c>
      <c r="Y75" s="207" t="e">
        <f t="shared" ca="1" si="28"/>
        <v>#VALUE!</v>
      </c>
    </row>
    <row r="76" spans="2:25" s="66" customFormat="1" ht="15" customHeight="1">
      <c r="B76" s="590"/>
      <c r="C76" s="215" t="str">
        <f t="shared" si="17"/>
        <v/>
      </c>
      <c r="D76" s="215" t="e">
        <f t="shared" si="18"/>
        <v>#DIV/0!</v>
      </c>
      <c r="E76" s="215" t="e">
        <f t="shared" ca="1" si="19"/>
        <v>#VALUE!</v>
      </c>
      <c r="F76" s="215" t="e">
        <f t="shared" ca="1" si="39"/>
        <v>#VALUE!</v>
      </c>
      <c r="G76" s="217" t="e">
        <f t="shared" si="29"/>
        <v>#DIV/0!</v>
      </c>
      <c r="H76" s="220" t="e">
        <f>IF(C76=0,0,IF(Force_3_2!A39="실하중 힘 교정기",Force_3_2!B39,Force_3_2!B39/Force_3_2!A39*100))</f>
        <v>#DIV/0!</v>
      </c>
      <c r="I76" s="207">
        <f>IF(C76=0,0,IF(Force_3_2!A39="실하중 힘 교정기",0,0.0002/979.8982)*100)</f>
        <v>2.0410283435565043E-5</v>
      </c>
      <c r="J76" s="207">
        <f>IF(C76=0,0,IF(Force_3_2!A39="실하중 힘 교정기",0,0.0001)*100)</f>
        <v>0.01</v>
      </c>
      <c r="K76" s="255">
        <f t="shared" si="30"/>
        <v>0.1</v>
      </c>
      <c r="L76" s="215" t="e">
        <f t="shared" si="36"/>
        <v>#DIV/0!</v>
      </c>
      <c r="M76" s="207" t="e">
        <f t="shared" si="20"/>
        <v>#DIV/0!</v>
      </c>
      <c r="N76" s="217">
        <f t="shared" ca="1" si="21"/>
        <v>2</v>
      </c>
      <c r="O76" s="219" t="e">
        <f t="shared" ca="1" si="31"/>
        <v>#DIV/0!</v>
      </c>
      <c r="P76" s="207">
        <f t="shared" si="22"/>
        <v>0</v>
      </c>
      <c r="Q76" s="215" t="e">
        <f t="shared" ca="1" si="32"/>
        <v>#DIV/0!</v>
      </c>
      <c r="R76" s="207" t="str">
        <f t="shared" ca="1" si="37"/>
        <v/>
      </c>
      <c r="S76" s="207" t="e">
        <f t="shared" ca="1" si="23"/>
        <v>#DIV/0!</v>
      </c>
      <c r="T76" s="207" t="e">
        <f t="shared" ca="1" si="24"/>
        <v>#DIV/0!</v>
      </c>
      <c r="U76" s="207">
        <f t="shared" si="25"/>
        <v>0</v>
      </c>
      <c r="V76" s="215" t="e">
        <f t="shared" ca="1" si="26"/>
        <v>#VALUE!</v>
      </c>
      <c r="W76" s="207" t="str">
        <f t="shared" ca="1" si="38"/>
        <v/>
      </c>
      <c r="X76" s="207" t="e">
        <f t="shared" ca="1" si="27"/>
        <v>#VALUE!</v>
      </c>
      <c r="Y76" s="207" t="e">
        <f t="shared" ca="1" si="28"/>
        <v>#VALUE!</v>
      </c>
    </row>
    <row r="77" spans="2:25" s="66" customFormat="1" ht="15" customHeight="1">
      <c r="B77" s="590"/>
      <c r="C77" s="215" t="str">
        <f t="shared" si="17"/>
        <v/>
      </c>
      <c r="D77" s="215" t="e">
        <f t="shared" si="18"/>
        <v>#DIV/0!</v>
      </c>
      <c r="E77" s="215" t="e">
        <f t="shared" ca="1" si="19"/>
        <v>#VALUE!</v>
      </c>
      <c r="F77" s="215" t="e">
        <f t="shared" ca="1" si="39"/>
        <v>#VALUE!</v>
      </c>
      <c r="G77" s="217" t="e">
        <f t="shared" si="29"/>
        <v>#DIV/0!</v>
      </c>
      <c r="H77" s="220" t="e">
        <f>IF(C77=0,0,IF(Force_3_2!A40="실하중 힘 교정기",Force_3_2!B40,Force_3_2!B40/Force_3_2!A40*100))</f>
        <v>#DIV/0!</v>
      </c>
      <c r="I77" s="207">
        <f>IF(C77=0,0,IF(Force_3_2!A40="실하중 힘 교정기",0,0.0002/979.8982)*100)</f>
        <v>2.0410283435565043E-5</v>
      </c>
      <c r="J77" s="207">
        <f>IF(C77=0,0,IF(Force_3_2!A40="실하중 힘 교정기",0,0.0001)*100)</f>
        <v>0.01</v>
      </c>
      <c r="K77" s="255">
        <f t="shared" si="30"/>
        <v>0.1</v>
      </c>
      <c r="L77" s="215" t="e">
        <f t="shared" si="36"/>
        <v>#DIV/0!</v>
      </c>
      <c r="M77" s="207" t="e">
        <f t="shared" si="20"/>
        <v>#DIV/0!</v>
      </c>
      <c r="N77" s="217">
        <f t="shared" ca="1" si="21"/>
        <v>2</v>
      </c>
      <c r="O77" s="219" t="e">
        <f t="shared" ca="1" si="31"/>
        <v>#DIV/0!</v>
      </c>
      <c r="P77" s="207">
        <f t="shared" si="22"/>
        <v>0</v>
      </c>
      <c r="Q77" s="215" t="e">
        <f t="shared" ca="1" si="32"/>
        <v>#DIV/0!</v>
      </c>
      <c r="R77" s="207" t="str">
        <f t="shared" ca="1" si="37"/>
        <v/>
      </c>
      <c r="S77" s="207" t="e">
        <f t="shared" ca="1" si="23"/>
        <v>#DIV/0!</v>
      </c>
      <c r="T77" s="207" t="e">
        <f t="shared" ca="1" si="24"/>
        <v>#DIV/0!</v>
      </c>
      <c r="U77" s="207">
        <f t="shared" si="25"/>
        <v>0</v>
      </c>
      <c r="V77" s="215" t="e">
        <f t="shared" ca="1" si="26"/>
        <v>#VALUE!</v>
      </c>
      <c r="W77" s="207" t="str">
        <f t="shared" ca="1" si="38"/>
        <v/>
      </c>
      <c r="X77" s="207" t="e">
        <f t="shared" ca="1" si="27"/>
        <v>#VALUE!</v>
      </c>
      <c r="Y77" s="207" t="e">
        <f t="shared" ca="1" si="28"/>
        <v>#VALUE!</v>
      </c>
    </row>
    <row r="78" spans="2:25" s="66" customFormat="1" ht="15" customHeight="1">
      <c r="B78" s="590"/>
      <c r="C78" s="215" t="str">
        <f t="shared" si="17"/>
        <v/>
      </c>
      <c r="D78" s="215" t="e">
        <f t="shared" si="18"/>
        <v>#DIV/0!</v>
      </c>
      <c r="E78" s="215" t="e">
        <f t="shared" ca="1" si="19"/>
        <v>#VALUE!</v>
      </c>
      <c r="F78" s="215" t="e">
        <f t="shared" ca="1" si="39"/>
        <v>#VALUE!</v>
      </c>
      <c r="G78" s="217" t="e">
        <f t="shared" si="29"/>
        <v>#DIV/0!</v>
      </c>
      <c r="H78" s="220" t="e">
        <f>IF(C78=0,0,IF(Force_3_2!A41="실하중 힘 교정기",Force_3_2!B41,Force_3_2!B41/Force_3_2!A41*100))</f>
        <v>#DIV/0!</v>
      </c>
      <c r="I78" s="207">
        <f>IF(C78=0,0,IF(Force_3_2!A41="실하중 힘 교정기",0,0.0002/979.8982)*100)</f>
        <v>2.0410283435565043E-5</v>
      </c>
      <c r="J78" s="207">
        <f>IF(C78=0,0,IF(Force_3_2!A41="실하중 힘 교정기",0,0.0001)*100)</f>
        <v>0.01</v>
      </c>
      <c r="K78" s="255">
        <f t="shared" si="30"/>
        <v>0.1</v>
      </c>
      <c r="L78" s="215" t="e">
        <f t="shared" si="36"/>
        <v>#DIV/0!</v>
      </c>
      <c r="M78" s="207" t="e">
        <f t="shared" si="20"/>
        <v>#DIV/0!</v>
      </c>
      <c r="N78" s="217">
        <f t="shared" ca="1" si="21"/>
        <v>2</v>
      </c>
      <c r="O78" s="219" t="e">
        <f t="shared" ca="1" si="31"/>
        <v>#DIV/0!</v>
      </c>
      <c r="P78" s="207">
        <f t="shared" si="22"/>
        <v>0</v>
      </c>
      <c r="Q78" s="215" t="e">
        <f t="shared" ca="1" si="32"/>
        <v>#DIV/0!</v>
      </c>
      <c r="R78" s="207" t="str">
        <f t="shared" ca="1" si="37"/>
        <v/>
      </c>
      <c r="S78" s="207" t="e">
        <f t="shared" ca="1" si="23"/>
        <v>#DIV/0!</v>
      </c>
      <c r="T78" s="207" t="e">
        <f t="shared" ca="1" si="24"/>
        <v>#DIV/0!</v>
      </c>
      <c r="U78" s="207">
        <f t="shared" si="25"/>
        <v>0</v>
      </c>
      <c r="V78" s="215" t="e">
        <f t="shared" ca="1" si="26"/>
        <v>#VALUE!</v>
      </c>
      <c r="W78" s="207" t="str">
        <f t="shared" ca="1" si="38"/>
        <v/>
      </c>
      <c r="X78" s="207" t="e">
        <f t="shared" ca="1" si="27"/>
        <v>#VALUE!</v>
      </c>
      <c r="Y78" s="207" t="e">
        <f t="shared" ca="1" si="28"/>
        <v>#VALUE!</v>
      </c>
    </row>
    <row r="79" spans="2:25" s="66" customFormat="1" ht="15" customHeight="1">
      <c r="B79" s="590"/>
      <c r="C79" s="215" t="str">
        <f t="shared" si="17"/>
        <v/>
      </c>
      <c r="D79" s="215" t="e">
        <f t="shared" si="18"/>
        <v>#DIV/0!</v>
      </c>
      <c r="E79" s="215" t="e">
        <f t="shared" ca="1" si="19"/>
        <v>#VALUE!</v>
      </c>
      <c r="F79" s="215" t="e">
        <f t="shared" ca="1" si="39"/>
        <v>#VALUE!</v>
      </c>
      <c r="G79" s="217" t="e">
        <f t="shared" si="29"/>
        <v>#DIV/0!</v>
      </c>
      <c r="H79" s="220" t="e">
        <f>IF(C79=0,0,IF(Force_3_2!A42="실하중 힘 교정기",Force_3_2!B42,Force_3_2!B42/Force_3_2!A42*100))</f>
        <v>#DIV/0!</v>
      </c>
      <c r="I79" s="207">
        <f>IF(C79=0,0,IF(Force_3_2!A42="실하중 힘 교정기",0,0.0002/979.8982)*100)</f>
        <v>2.0410283435565043E-5</v>
      </c>
      <c r="J79" s="207">
        <f>IF(C79=0,0,IF(Force_3_2!A42="실하중 힘 교정기",0,0.0001)*100)</f>
        <v>0.01</v>
      </c>
      <c r="K79" s="255">
        <f t="shared" si="30"/>
        <v>0.1</v>
      </c>
      <c r="L79" s="215" t="e">
        <f t="shared" si="36"/>
        <v>#DIV/0!</v>
      </c>
      <c r="M79" s="207" t="e">
        <f t="shared" si="20"/>
        <v>#DIV/0!</v>
      </c>
      <c r="N79" s="217">
        <f t="shared" ca="1" si="21"/>
        <v>2</v>
      </c>
      <c r="O79" s="219" t="e">
        <f t="shared" ca="1" si="31"/>
        <v>#DIV/0!</v>
      </c>
      <c r="P79" s="207">
        <f t="shared" si="22"/>
        <v>0</v>
      </c>
      <c r="Q79" s="215" t="e">
        <f t="shared" ca="1" si="32"/>
        <v>#DIV/0!</v>
      </c>
      <c r="R79" s="207" t="str">
        <f t="shared" ca="1" si="37"/>
        <v/>
      </c>
      <c r="S79" s="207" t="e">
        <f t="shared" ca="1" si="23"/>
        <v>#DIV/0!</v>
      </c>
      <c r="T79" s="207" t="e">
        <f t="shared" ca="1" si="24"/>
        <v>#DIV/0!</v>
      </c>
      <c r="U79" s="207">
        <f t="shared" si="25"/>
        <v>0</v>
      </c>
      <c r="V79" s="215" t="e">
        <f t="shared" ca="1" si="26"/>
        <v>#VALUE!</v>
      </c>
      <c r="W79" s="207" t="str">
        <f t="shared" ca="1" si="38"/>
        <v/>
      </c>
      <c r="X79" s="207" t="e">
        <f t="shared" ca="1" si="27"/>
        <v>#VALUE!</v>
      </c>
      <c r="Y79" s="207" t="e">
        <f t="shared" ca="1" si="28"/>
        <v>#VALUE!</v>
      </c>
    </row>
    <row r="80" spans="2:25" s="66" customFormat="1" ht="15" customHeight="1">
      <c r="B80" s="590"/>
      <c r="C80" s="215" t="str">
        <f t="shared" si="17"/>
        <v/>
      </c>
      <c r="D80" s="215" t="e">
        <f t="shared" si="18"/>
        <v>#DIV/0!</v>
      </c>
      <c r="E80" s="215" t="e">
        <f t="shared" ca="1" si="19"/>
        <v>#VALUE!</v>
      </c>
      <c r="F80" s="215" t="e">
        <f t="shared" ca="1" si="39"/>
        <v>#VALUE!</v>
      </c>
      <c r="G80" s="217" t="e">
        <f t="shared" si="29"/>
        <v>#DIV/0!</v>
      </c>
      <c r="H80" s="220" t="e">
        <f>IF(C80=0,0,IF(Force_3_2!A43="실하중 힘 교정기",Force_3_2!B43,Force_3_2!B43/Force_3_2!A43*100))</f>
        <v>#DIV/0!</v>
      </c>
      <c r="I80" s="207">
        <f>IF(C80=0,0,IF(Force_3_2!A43="실하중 힘 교정기",0,0.0002/979.8982)*100)</f>
        <v>2.0410283435565043E-5</v>
      </c>
      <c r="J80" s="207">
        <f>IF(C80=0,0,IF(Force_3_2!A43="실하중 힘 교정기",0,0.0001)*100)</f>
        <v>0.01</v>
      </c>
      <c r="K80" s="255">
        <f t="shared" si="30"/>
        <v>0.1</v>
      </c>
      <c r="L80" s="215" t="e">
        <f t="shared" si="36"/>
        <v>#DIV/0!</v>
      </c>
      <c r="M80" s="207" t="e">
        <f t="shared" si="20"/>
        <v>#DIV/0!</v>
      </c>
      <c r="N80" s="217">
        <f t="shared" ca="1" si="21"/>
        <v>2</v>
      </c>
      <c r="O80" s="219" t="e">
        <f t="shared" ca="1" si="31"/>
        <v>#DIV/0!</v>
      </c>
      <c r="P80" s="207">
        <f t="shared" si="22"/>
        <v>0</v>
      </c>
      <c r="Q80" s="215" t="e">
        <f t="shared" ca="1" si="32"/>
        <v>#DIV/0!</v>
      </c>
      <c r="R80" s="207" t="str">
        <f t="shared" ca="1" si="37"/>
        <v/>
      </c>
      <c r="S80" s="207" t="e">
        <f t="shared" ca="1" si="23"/>
        <v>#DIV/0!</v>
      </c>
      <c r="T80" s="207" t="e">
        <f t="shared" ca="1" si="24"/>
        <v>#DIV/0!</v>
      </c>
      <c r="U80" s="207">
        <f t="shared" si="25"/>
        <v>0</v>
      </c>
      <c r="V80" s="215" t="e">
        <f t="shared" ca="1" si="26"/>
        <v>#VALUE!</v>
      </c>
      <c r="W80" s="207" t="str">
        <f t="shared" ca="1" si="38"/>
        <v/>
      </c>
      <c r="X80" s="207" t="e">
        <f t="shared" ca="1" si="27"/>
        <v>#VALUE!</v>
      </c>
      <c r="Y80" s="207" t="e">
        <f t="shared" ca="1" si="28"/>
        <v>#VALUE!</v>
      </c>
    </row>
    <row r="81" spans="1:25" s="66" customFormat="1" ht="15" customHeight="1">
      <c r="B81" s="590"/>
      <c r="C81" s="215" t="str">
        <f t="shared" si="17"/>
        <v/>
      </c>
      <c r="D81" s="215" t="e">
        <f t="shared" si="18"/>
        <v>#DIV/0!</v>
      </c>
      <c r="E81" s="215" t="e">
        <f t="shared" ca="1" si="19"/>
        <v>#VALUE!</v>
      </c>
      <c r="F81" s="215" t="e">
        <f t="shared" ca="1" si="39"/>
        <v>#VALUE!</v>
      </c>
      <c r="G81" s="217" t="e">
        <f t="shared" si="29"/>
        <v>#DIV/0!</v>
      </c>
      <c r="H81" s="220" t="e">
        <f>IF(C81=0,0,IF(Force_3_2!A44="실하중 힘 교정기",Force_3_2!B44,Force_3_2!B44/Force_3_2!A44*100))</f>
        <v>#DIV/0!</v>
      </c>
      <c r="I81" s="207">
        <f>IF(C81=0,0,IF(Force_3_2!A44="실하중 힘 교정기",0,0.0002/979.8982)*100)</f>
        <v>2.0410283435565043E-5</v>
      </c>
      <c r="J81" s="207">
        <f>IF(C81=0,0,IF(Force_3_2!A44="실하중 힘 교정기",0,0.0001)*100)</f>
        <v>0.01</v>
      </c>
      <c r="K81" s="255">
        <f t="shared" si="30"/>
        <v>0.1</v>
      </c>
      <c r="L81" s="215" t="e">
        <f t="shared" si="36"/>
        <v>#DIV/0!</v>
      </c>
      <c r="M81" s="207" t="e">
        <f t="shared" si="20"/>
        <v>#DIV/0!</v>
      </c>
      <c r="N81" s="217">
        <f t="shared" ca="1" si="21"/>
        <v>2</v>
      </c>
      <c r="O81" s="219" t="e">
        <f t="shared" ca="1" si="31"/>
        <v>#DIV/0!</v>
      </c>
      <c r="P81" s="207">
        <f t="shared" si="22"/>
        <v>0</v>
      </c>
      <c r="Q81" s="215" t="e">
        <f t="shared" ca="1" si="32"/>
        <v>#DIV/0!</v>
      </c>
      <c r="R81" s="207" t="str">
        <f t="shared" ca="1" si="37"/>
        <v/>
      </c>
      <c r="S81" s="207" t="e">
        <f t="shared" ca="1" si="23"/>
        <v>#DIV/0!</v>
      </c>
      <c r="T81" s="207" t="e">
        <f t="shared" ca="1" si="24"/>
        <v>#DIV/0!</v>
      </c>
      <c r="U81" s="207">
        <f t="shared" si="25"/>
        <v>0</v>
      </c>
      <c r="V81" s="215" t="e">
        <f t="shared" ca="1" si="26"/>
        <v>#VALUE!</v>
      </c>
      <c r="W81" s="207" t="str">
        <f t="shared" ca="1" si="38"/>
        <v/>
      </c>
      <c r="X81" s="207" t="e">
        <f t="shared" ca="1" si="27"/>
        <v>#VALUE!</v>
      </c>
      <c r="Y81" s="207" t="e">
        <f t="shared" ca="1" si="28"/>
        <v>#VALUE!</v>
      </c>
    </row>
    <row r="82" spans="1:25" s="66" customFormat="1" ht="15" customHeight="1">
      <c r="B82" s="590"/>
      <c r="C82" s="215" t="str">
        <f t="shared" si="17"/>
        <v/>
      </c>
      <c r="D82" s="215" t="e">
        <f t="shared" si="18"/>
        <v>#DIV/0!</v>
      </c>
      <c r="E82" s="215" t="e">
        <f t="shared" ca="1" si="19"/>
        <v>#VALUE!</v>
      </c>
      <c r="F82" s="215" t="e">
        <f t="shared" ca="1" si="39"/>
        <v>#VALUE!</v>
      </c>
      <c r="G82" s="217" t="e">
        <f t="shared" si="29"/>
        <v>#DIV/0!</v>
      </c>
      <c r="H82" s="220" t="e">
        <f>IF(C82=0,0,IF(Force_3_2!A45="실하중 힘 교정기",Force_3_2!B45,Force_3_2!B45/Force_3_2!A45*100))</f>
        <v>#DIV/0!</v>
      </c>
      <c r="I82" s="207">
        <f>IF(C82=0,0,IF(Force_3_2!A45="실하중 힘 교정기",0,0.0002/979.8982)*100)</f>
        <v>2.0410283435565043E-5</v>
      </c>
      <c r="J82" s="207">
        <f>IF(C82=0,0,IF(Force_3_2!A45="실하중 힘 교정기",0,0.0001)*100)</f>
        <v>0.01</v>
      </c>
      <c r="K82" s="255">
        <f t="shared" si="30"/>
        <v>0.1</v>
      </c>
      <c r="L82" s="215" t="e">
        <f t="shared" si="36"/>
        <v>#DIV/0!</v>
      </c>
      <c r="M82" s="207" t="e">
        <f t="shared" si="20"/>
        <v>#DIV/0!</v>
      </c>
      <c r="N82" s="217">
        <f t="shared" ca="1" si="21"/>
        <v>2</v>
      </c>
      <c r="O82" s="219" t="e">
        <f t="shared" ca="1" si="31"/>
        <v>#DIV/0!</v>
      </c>
      <c r="P82" s="207">
        <f t="shared" si="22"/>
        <v>0</v>
      </c>
      <c r="Q82" s="215" t="e">
        <f t="shared" ca="1" si="32"/>
        <v>#DIV/0!</v>
      </c>
      <c r="R82" s="207" t="str">
        <f t="shared" ca="1" si="37"/>
        <v/>
      </c>
      <c r="S82" s="207" t="e">
        <f t="shared" ca="1" si="23"/>
        <v>#DIV/0!</v>
      </c>
      <c r="T82" s="207" t="e">
        <f t="shared" ca="1" si="24"/>
        <v>#DIV/0!</v>
      </c>
      <c r="U82" s="207">
        <f t="shared" si="25"/>
        <v>0</v>
      </c>
      <c r="V82" s="215" t="e">
        <f t="shared" ca="1" si="26"/>
        <v>#VALUE!</v>
      </c>
      <c r="W82" s="207" t="str">
        <f t="shared" ca="1" si="38"/>
        <v/>
      </c>
      <c r="X82" s="207" t="e">
        <f t="shared" ca="1" si="27"/>
        <v>#VALUE!</v>
      </c>
      <c r="Y82" s="207" t="e">
        <f t="shared" ca="1" si="28"/>
        <v>#VALUE!</v>
      </c>
    </row>
    <row r="83" spans="1:25" s="66" customFormat="1" ht="15" customHeight="1">
      <c r="B83" s="590"/>
      <c r="C83" s="215" t="str">
        <f t="shared" si="17"/>
        <v/>
      </c>
      <c r="D83" s="215" t="e">
        <f t="shared" si="18"/>
        <v>#DIV/0!</v>
      </c>
      <c r="E83" s="215" t="e">
        <f t="shared" ca="1" si="19"/>
        <v>#VALUE!</v>
      </c>
      <c r="F83" s="215" t="e">
        <f t="shared" ca="1" si="39"/>
        <v>#VALUE!</v>
      </c>
      <c r="G83" s="217" t="e">
        <f t="shared" si="29"/>
        <v>#DIV/0!</v>
      </c>
      <c r="H83" s="220" t="e">
        <f>IF(C83=0,0,IF(Force_3_2!A46="실하중 힘 교정기",Force_3_2!B46,Force_3_2!B46/Force_3_2!A46*100))</f>
        <v>#DIV/0!</v>
      </c>
      <c r="I83" s="207">
        <f>IF(C83=0,0,IF(Force_3_2!A46="실하중 힘 교정기",0,0.0002/979.8982)*100)</f>
        <v>2.0410283435565043E-5</v>
      </c>
      <c r="J83" s="207">
        <f>IF(C83=0,0,IF(Force_3_2!A46="실하중 힘 교정기",0,0.0001)*100)</f>
        <v>0.01</v>
      </c>
      <c r="K83" s="255">
        <f t="shared" si="30"/>
        <v>0.1</v>
      </c>
      <c r="L83" s="215" t="e">
        <f t="shared" si="36"/>
        <v>#DIV/0!</v>
      </c>
      <c r="M83" s="207" t="e">
        <f t="shared" si="20"/>
        <v>#DIV/0!</v>
      </c>
      <c r="N83" s="217">
        <f t="shared" ca="1" si="21"/>
        <v>2</v>
      </c>
      <c r="O83" s="219" t="e">
        <f t="shared" ca="1" si="31"/>
        <v>#DIV/0!</v>
      </c>
      <c r="P83" s="207">
        <f t="shared" si="22"/>
        <v>0</v>
      </c>
      <c r="Q83" s="215" t="e">
        <f t="shared" ca="1" si="32"/>
        <v>#DIV/0!</v>
      </c>
      <c r="R83" s="207" t="str">
        <f t="shared" ca="1" si="37"/>
        <v/>
      </c>
      <c r="S83" s="207" t="e">
        <f t="shared" ca="1" si="23"/>
        <v>#DIV/0!</v>
      </c>
      <c r="T83" s="207" t="e">
        <f t="shared" ca="1" si="24"/>
        <v>#DIV/0!</v>
      </c>
      <c r="U83" s="207">
        <f t="shared" si="25"/>
        <v>0</v>
      </c>
      <c r="V83" s="215" t="e">
        <f t="shared" ca="1" si="26"/>
        <v>#VALUE!</v>
      </c>
      <c r="W83" s="207" t="str">
        <f t="shared" ca="1" si="38"/>
        <v/>
      </c>
      <c r="X83" s="207" t="e">
        <f t="shared" ca="1" si="27"/>
        <v>#VALUE!</v>
      </c>
      <c r="Y83" s="207" t="e">
        <f t="shared" ca="1" si="28"/>
        <v>#VALUE!</v>
      </c>
    </row>
    <row r="84" spans="1:25" s="66" customFormat="1" ht="15" customHeight="1">
      <c r="B84" s="590"/>
      <c r="C84" s="215" t="str">
        <f t="shared" si="17"/>
        <v/>
      </c>
      <c r="D84" s="215" t="e">
        <f t="shared" si="18"/>
        <v>#DIV/0!</v>
      </c>
      <c r="E84" s="215" t="e">
        <f t="shared" ca="1" si="19"/>
        <v>#VALUE!</v>
      </c>
      <c r="F84" s="215" t="e">
        <f t="shared" ca="1" si="39"/>
        <v>#VALUE!</v>
      </c>
      <c r="G84" s="217" t="e">
        <f t="shared" si="29"/>
        <v>#DIV/0!</v>
      </c>
      <c r="H84" s="220" t="e">
        <f>IF(C84=0,0,IF(Force_3_2!A47="실하중 힘 교정기",Force_3_2!B47,Force_3_2!B47/Force_3_2!A47*100))</f>
        <v>#DIV/0!</v>
      </c>
      <c r="I84" s="207">
        <f>IF(C84=0,0,IF(Force_3_2!A47="실하중 힘 교정기",0,0.0002/979.8982)*100)</f>
        <v>2.0410283435565043E-5</v>
      </c>
      <c r="J84" s="207">
        <f>IF(C84=0,0,IF(Force_3_2!A47="실하중 힘 교정기",0,0.0001)*100)</f>
        <v>0.01</v>
      </c>
      <c r="K84" s="255">
        <f t="shared" si="30"/>
        <v>0.1</v>
      </c>
      <c r="L84" s="215" t="e">
        <f t="shared" si="36"/>
        <v>#DIV/0!</v>
      </c>
      <c r="M84" s="207" t="e">
        <f t="shared" si="20"/>
        <v>#DIV/0!</v>
      </c>
      <c r="N84" s="217">
        <f t="shared" ca="1" si="21"/>
        <v>2</v>
      </c>
      <c r="O84" s="219" t="e">
        <f t="shared" ca="1" si="31"/>
        <v>#DIV/0!</v>
      </c>
      <c r="P84" s="207">
        <f t="shared" si="22"/>
        <v>0</v>
      </c>
      <c r="Q84" s="215" t="e">
        <f t="shared" ca="1" si="32"/>
        <v>#DIV/0!</v>
      </c>
      <c r="R84" s="207" t="str">
        <f t="shared" ca="1" si="37"/>
        <v/>
      </c>
      <c r="S84" s="207" t="e">
        <f t="shared" ca="1" si="23"/>
        <v>#DIV/0!</v>
      </c>
      <c r="T84" s="207" t="e">
        <f t="shared" ca="1" si="24"/>
        <v>#DIV/0!</v>
      </c>
      <c r="U84" s="207">
        <f t="shared" si="25"/>
        <v>0</v>
      </c>
      <c r="V84" s="215" t="e">
        <f t="shared" ca="1" si="26"/>
        <v>#VALUE!</v>
      </c>
      <c r="W84" s="207" t="str">
        <f t="shared" ca="1" si="38"/>
        <v/>
      </c>
      <c r="X84" s="207" t="e">
        <f t="shared" ca="1" si="27"/>
        <v>#VALUE!</v>
      </c>
      <c r="Y84" s="207" t="e">
        <f t="shared" ca="1" si="28"/>
        <v>#VALUE!</v>
      </c>
    </row>
    <row r="85" spans="1:25" s="66" customFormat="1" ht="15" customHeight="1">
      <c r="B85" s="591"/>
      <c r="C85" s="215" t="str">
        <f t="shared" si="17"/>
        <v/>
      </c>
      <c r="D85" s="215" t="e">
        <f t="shared" si="18"/>
        <v>#DIV/0!</v>
      </c>
      <c r="E85" s="215" t="e">
        <f t="shared" ca="1" si="19"/>
        <v>#VALUE!</v>
      </c>
      <c r="F85" s="215" t="e">
        <f t="shared" ca="1" si="39"/>
        <v>#VALUE!</v>
      </c>
      <c r="G85" s="217" t="e">
        <f t="shared" si="29"/>
        <v>#DIV/0!</v>
      </c>
      <c r="H85" s="220" t="e">
        <f>IF(C85=0,0,IF(Force_3_2!A48="실하중 힘 교정기",Force_3_2!B48,Force_3_2!B48/Force_3_2!A48*100))</f>
        <v>#DIV/0!</v>
      </c>
      <c r="I85" s="207">
        <f>IF(C85=0,0,IF(Force_3_2!A48="실하중 힘 교정기",0,0.0002/979.8982)*100)</f>
        <v>2.0410283435565043E-5</v>
      </c>
      <c r="J85" s="207">
        <f>IF(C85=0,0,IF(Force_3_2!A48="실하중 힘 교정기",0,0.0001)*100)</f>
        <v>0.01</v>
      </c>
      <c r="K85" s="255">
        <f t="shared" si="30"/>
        <v>0.1</v>
      </c>
      <c r="L85" s="215" t="e">
        <f t="shared" si="36"/>
        <v>#DIV/0!</v>
      </c>
      <c r="M85" s="207" t="e">
        <f t="shared" si="20"/>
        <v>#DIV/0!</v>
      </c>
      <c r="N85" s="217">
        <f t="shared" ca="1" si="21"/>
        <v>2</v>
      </c>
      <c r="O85" s="219" t="e">
        <f t="shared" ca="1" si="31"/>
        <v>#DIV/0!</v>
      </c>
      <c r="P85" s="207">
        <f t="shared" si="22"/>
        <v>0</v>
      </c>
      <c r="Q85" s="215" t="e">
        <f t="shared" ca="1" si="32"/>
        <v>#DIV/0!</v>
      </c>
      <c r="R85" s="207" t="str">
        <f t="shared" ca="1" si="37"/>
        <v/>
      </c>
      <c r="S85" s="207" t="e">
        <f t="shared" ca="1" si="23"/>
        <v>#DIV/0!</v>
      </c>
      <c r="T85" s="207" t="e">
        <f t="shared" ca="1" si="24"/>
        <v>#DIV/0!</v>
      </c>
      <c r="U85" s="207">
        <f t="shared" si="25"/>
        <v>0</v>
      </c>
      <c r="V85" s="215" t="e">
        <f t="shared" ca="1" si="26"/>
        <v>#VALUE!</v>
      </c>
      <c r="W85" s="207" t="str">
        <f t="shared" ca="1" si="38"/>
        <v/>
      </c>
      <c r="X85" s="207" t="e">
        <f t="shared" ca="1" si="27"/>
        <v>#VALUE!</v>
      </c>
      <c r="Y85" s="207" t="e">
        <f t="shared" ca="1" si="28"/>
        <v>#VALUE!</v>
      </c>
    </row>
    <row r="86" spans="1:25" s="66" customFormat="1" ht="15" customHeight="1"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43"/>
      <c r="O86" s="43"/>
      <c r="P86" s="43"/>
      <c r="R86"/>
      <c r="U86"/>
    </row>
    <row r="87" spans="1:25">
      <c r="A87" s="144" t="s">
        <v>195</v>
      </c>
      <c r="E87" s="143"/>
    </row>
    <row r="88" spans="1:25" ht="13.5" customHeight="1">
      <c r="B88" s="580" t="s">
        <v>220</v>
      </c>
      <c r="C88" s="580" t="s">
        <v>221</v>
      </c>
      <c r="D88" s="582" t="s">
        <v>196</v>
      </c>
      <c r="E88" s="583"/>
      <c r="F88" s="583"/>
      <c r="G88" s="584"/>
      <c r="H88" s="580" t="s">
        <v>416</v>
      </c>
      <c r="I88" s="580" t="s">
        <v>222</v>
      </c>
      <c r="J88" s="580" t="s">
        <v>197</v>
      </c>
      <c r="K88" s="580" t="s">
        <v>414</v>
      </c>
      <c r="L88" s="580" t="s">
        <v>194</v>
      </c>
      <c r="M88" s="578" t="s">
        <v>198</v>
      </c>
      <c r="O88" s="250" t="s">
        <v>199</v>
      </c>
      <c r="P88" s="250" t="s">
        <v>223</v>
      </c>
      <c r="R88" s="359"/>
      <c r="S88" s="250" t="s">
        <v>200</v>
      </c>
      <c r="T88" s="250" t="s">
        <v>223</v>
      </c>
      <c r="U88" s="254" t="s">
        <v>193</v>
      </c>
    </row>
    <row r="89" spans="1:25" ht="13.5" customHeight="1">
      <c r="B89" s="594"/>
      <c r="C89" s="581"/>
      <c r="D89" s="254" t="s">
        <v>110</v>
      </c>
      <c r="E89" s="254" t="s">
        <v>120</v>
      </c>
      <c r="F89" s="254" t="s">
        <v>121</v>
      </c>
      <c r="G89" s="254" t="s">
        <v>161</v>
      </c>
      <c r="H89" s="581"/>
      <c r="I89" s="581"/>
      <c r="J89" s="581"/>
      <c r="K89" s="581"/>
      <c r="L89" s="581"/>
      <c r="M89" s="578"/>
      <c r="O89" s="251" t="s">
        <v>139</v>
      </c>
      <c r="P89" s="250" t="s">
        <v>201</v>
      </c>
      <c r="R89" s="359"/>
      <c r="S89" s="251" t="s">
        <v>139</v>
      </c>
      <c r="T89" s="250" t="s">
        <v>201</v>
      </c>
      <c r="U89" s="254" t="s">
        <v>202</v>
      </c>
    </row>
    <row r="90" spans="1:25">
      <c r="B90" s="581"/>
      <c r="C90" s="254" t="s">
        <v>170</v>
      </c>
      <c r="D90" s="254" t="s">
        <v>170</v>
      </c>
      <c r="E90" s="254" t="s">
        <v>170</v>
      </c>
      <c r="F90" s="254" t="s">
        <v>170</v>
      </c>
      <c r="G90" s="254" t="s">
        <v>170</v>
      </c>
      <c r="H90" s="254" t="s">
        <v>170</v>
      </c>
      <c r="I90" s="254" t="s">
        <v>189</v>
      </c>
      <c r="J90" s="254" t="s">
        <v>189</v>
      </c>
      <c r="K90" s="254" t="s">
        <v>170</v>
      </c>
      <c r="L90" s="222" t="s">
        <v>219</v>
      </c>
      <c r="M90" s="579"/>
      <c r="O90" s="207">
        <v>0</v>
      </c>
      <c r="P90" s="208" t="s">
        <v>203</v>
      </c>
      <c r="R90" s="251" t="s">
        <v>204</v>
      </c>
      <c r="S90" s="207">
        <f>IF(S93=TRUE,W50,Force_3_1!G5)</f>
        <v>0</v>
      </c>
      <c r="T90" s="207" t="str">
        <f ca="1">OFFSET(P89,MATCH(S90,O90:O95,0),0)</f>
        <v>0</v>
      </c>
      <c r="U90" s="207" t="str">
        <f ca="1">IF(TYPE(MATCH(G3,M2:P2,0))=1,TEXT(H3,T90),"약 "&amp;TEXT(H3,T90))</f>
        <v>약 0</v>
      </c>
    </row>
    <row r="91" spans="1:25">
      <c r="B91" s="592" t="s">
        <v>216</v>
      </c>
      <c r="C91" s="211" t="e">
        <f t="shared" ref="C91:C126" ca="1" si="40">TEXT(ROUND(F9,S$90),T$90)</f>
        <v>#VALUE!</v>
      </c>
      <c r="D91" s="207" t="e">
        <f ca="1">TRIM(TEXT(ROUND(M9,$S$90),"# ##"&amp;$T$90))</f>
        <v>#VALUE!</v>
      </c>
      <c r="E91" s="207" t="e">
        <f t="shared" ref="E91:G91" ca="1" si="41">TRIM(TEXT(ROUND(N9,$S$90),"# ##"&amp;$T$90))</f>
        <v>#VALUE!</v>
      </c>
      <c r="F91" s="207" t="e">
        <f t="shared" ca="1" si="41"/>
        <v>#VALUE!</v>
      </c>
      <c r="G91" s="207" t="e">
        <f t="shared" ca="1" si="41"/>
        <v>#VALUE!</v>
      </c>
      <c r="H91" s="207" t="e">
        <f t="shared" ref="H91:H126" ca="1" si="42">TEXT(ROUND(Q9,$S$90),$T$90)</f>
        <v>#VALUE!</v>
      </c>
      <c r="I91" s="207" t="s">
        <v>124</v>
      </c>
      <c r="J91" s="207" t="s">
        <v>124</v>
      </c>
      <c r="K91" s="207" t="s">
        <v>124</v>
      </c>
      <c r="L91" s="604">
        <f ca="1">MAX(N50:N85)</f>
        <v>2</v>
      </c>
      <c r="M91" s="223" t="b">
        <f>IF(OR(Force_3_1!A7="",Force_3_1!R7=""),FALSE,TRUE)</f>
        <v>0</v>
      </c>
      <c r="O91" s="207">
        <v>1</v>
      </c>
      <c r="P91" s="208" t="s">
        <v>205</v>
      </c>
      <c r="R91" s="251" t="s">
        <v>206</v>
      </c>
      <c r="S91" s="207">
        <f>IF(TYPE(FIND(".",F3))=16,0,LEN(F3)-2)</f>
        <v>0</v>
      </c>
      <c r="T91" s="207" t="str">
        <f ca="1">OFFSET(P89,MATCH(S91,O90:O95,0),0)</f>
        <v>0</v>
      </c>
    </row>
    <row r="92" spans="1:25">
      <c r="B92" s="590"/>
      <c r="C92" s="207" t="e">
        <f t="shared" ca="1" si="40"/>
        <v>#VALUE!</v>
      </c>
      <c r="D92" s="207" t="e">
        <f t="shared" ref="D92:G92" ca="1" si="43">TRIM(TEXT(ROUND(M10,$S$90),"# ##"&amp;$T$90))</f>
        <v>#VALUE!</v>
      </c>
      <c r="E92" s="207" t="e">
        <f t="shared" ca="1" si="43"/>
        <v>#VALUE!</v>
      </c>
      <c r="F92" s="207" t="e">
        <f t="shared" ca="1" si="43"/>
        <v>#VALUE!</v>
      </c>
      <c r="G92" s="207" t="e">
        <f t="shared" ca="1" si="43"/>
        <v>#VALUE!</v>
      </c>
      <c r="H92" s="207" t="e">
        <f t="shared" ca="1" si="42"/>
        <v>#VALUE!</v>
      </c>
      <c r="I92" s="207" t="str">
        <f t="shared" ref="I92:I108" ca="1" si="44">TEXT(R10,$T$92)</f>
        <v/>
      </c>
      <c r="J92" s="207" t="e">
        <f ca="1">TEXT(T51,$T$92)</f>
        <v>#DIV/0!</v>
      </c>
      <c r="K92" s="207" t="e">
        <f ca="1">TEXT(Y51,$T$90)</f>
        <v>#VALUE!</v>
      </c>
      <c r="L92" s="605"/>
      <c r="M92" s="207" t="b">
        <f>IF(OR(Force_3_1!A8="",Force_3_1!R8="",D10=0),FALSE,TRUE)</f>
        <v>0</v>
      </c>
      <c r="O92" s="207">
        <v>2</v>
      </c>
      <c r="P92" s="208" t="s">
        <v>207</v>
      </c>
      <c r="R92" s="251" t="s">
        <v>208</v>
      </c>
      <c r="S92" s="224">
        <f ca="1">IF(S93=FALSE,R50,W50)</f>
        <v>0</v>
      </c>
      <c r="T92" s="225" t="str">
        <f ca="1">OFFSET($P$89,MATCH(S92,$O$90:$O$95,0),0)</f>
        <v>0</v>
      </c>
    </row>
    <row r="93" spans="1:25">
      <c r="B93" s="590"/>
      <c r="C93" s="207" t="e">
        <f t="shared" ca="1" si="40"/>
        <v>#VALUE!</v>
      </c>
      <c r="D93" s="207" t="e">
        <f t="shared" ref="D93:G93" ca="1" si="45">TRIM(TEXT(ROUND(M11,$S$90),"# ##"&amp;$T$90))</f>
        <v>#VALUE!</v>
      </c>
      <c r="E93" s="207" t="e">
        <f t="shared" ca="1" si="45"/>
        <v>#VALUE!</v>
      </c>
      <c r="F93" s="207" t="e">
        <f t="shared" ca="1" si="45"/>
        <v>#VALUE!</v>
      </c>
      <c r="G93" s="207" t="e">
        <f t="shared" ca="1" si="45"/>
        <v>#VALUE!</v>
      </c>
      <c r="H93" s="207" t="e">
        <f t="shared" ca="1" si="42"/>
        <v>#VALUE!</v>
      </c>
      <c r="I93" s="207" t="str">
        <f t="shared" ca="1" si="44"/>
        <v/>
      </c>
      <c r="J93" s="207" t="e">
        <f t="shared" ref="J93:J126" ca="1" si="46">TEXT(T52,$T$92)</f>
        <v>#DIV/0!</v>
      </c>
      <c r="K93" s="207" t="e">
        <f t="shared" ref="K93:K108" ca="1" si="47">TEXT(Y52,$T$90)</f>
        <v>#VALUE!</v>
      </c>
      <c r="L93" s="605"/>
      <c r="M93" s="207" t="b">
        <f>IF(OR(Force_3_1!A9="",Force_3_1!R9="",D11=0),FALSE,TRUE)</f>
        <v>0</v>
      </c>
      <c r="O93" s="207">
        <v>3</v>
      </c>
      <c r="P93" s="208" t="s">
        <v>209</v>
      </c>
      <c r="R93" s="291" t="s">
        <v>424</v>
      </c>
      <c r="S93" s="207" t="b">
        <f>OR(기본정보!A46=1,기본정보!A46=30374)</f>
        <v>0</v>
      </c>
    </row>
    <row r="94" spans="1:25">
      <c r="B94" s="590"/>
      <c r="C94" s="207" t="e">
        <f t="shared" ca="1" si="40"/>
        <v>#VALUE!</v>
      </c>
      <c r="D94" s="207" t="e">
        <f t="shared" ref="D94:G94" ca="1" si="48">TRIM(TEXT(ROUND(M12,$S$90),"# ##"&amp;$T$90))</f>
        <v>#VALUE!</v>
      </c>
      <c r="E94" s="207" t="e">
        <f t="shared" ca="1" si="48"/>
        <v>#VALUE!</v>
      </c>
      <c r="F94" s="207" t="e">
        <f t="shared" ca="1" si="48"/>
        <v>#VALUE!</v>
      </c>
      <c r="G94" s="207" t="e">
        <f t="shared" ca="1" si="48"/>
        <v>#VALUE!</v>
      </c>
      <c r="H94" s="207" t="e">
        <f t="shared" ca="1" si="42"/>
        <v>#VALUE!</v>
      </c>
      <c r="I94" s="207" t="str">
        <f t="shared" ca="1" si="44"/>
        <v/>
      </c>
      <c r="J94" s="207" t="e">
        <f t="shared" ca="1" si="46"/>
        <v>#DIV/0!</v>
      </c>
      <c r="K94" s="207" t="e">
        <f t="shared" ca="1" si="47"/>
        <v>#VALUE!</v>
      </c>
      <c r="L94" s="605"/>
      <c r="M94" s="207" t="b">
        <f>IF(OR(Force_3_1!A10="",Force_3_1!R10="",D12=0),FALSE,TRUE)</f>
        <v>0</v>
      </c>
      <c r="O94" s="207">
        <v>4</v>
      </c>
      <c r="P94" s="208" t="s">
        <v>265</v>
      </c>
    </row>
    <row r="95" spans="1:25">
      <c r="B95" s="590"/>
      <c r="C95" s="207" t="e">
        <f t="shared" ca="1" si="40"/>
        <v>#VALUE!</v>
      </c>
      <c r="D95" s="207" t="e">
        <f t="shared" ref="D95:G95" ca="1" si="49">TRIM(TEXT(ROUND(M13,$S$90),"# ##"&amp;$T$90))</f>
        <v>#VALUE!</v>
      </c>
      <c r="E95" s="207" t="e">
        <f t="shared" ca="1" si="49"/>
        <v>#VALUE!</v>
      </c>
      <c r="F95" s="207" t="e">
        <f t="shared" ca="1" si="49"/>
        <v>#VALUE!</v>
      </c>
      <c r="G95" s="207" t="e">
        <f t="shared" ca="1" si="49"/>
        <v>#VALUE!</v>
      </c>
      <c r="H95" s="207" t="e">
        <f t="shared" ca="1" si="42"/>
        <v>#VALUE!</v>
      </c>
      <c r="I95" s="207" t="str">
        <f t="shared" ca="1" si="44"/>
        <v/>
      </c>
      <c r="J95" s="207" t="e">
        <f t="shared" ca="1" si="46"/>
        <v>#DIV/0!</v>
      </c>
      <c r="K95" s="207" t="e">
        <f t="shared" ca="1" si="47"/>
        <v>#VALUE!</v>
      </c>
      <c r="L95" s="605"/>
      <c r="M95" s="207" t="b">
        <f>IF(OR(Force_3_1!A11="",Force_3_1!R11="",D13=0),FALSE,TRUE)</f>
        <v>0</v>
      </c>
      <c r="O95" s="207">
        <v>5</v>
      </c>
      <c r="P95" s="208" t="s">
        <v>266</v>
      </c>
    </row>
    <row r="96" spans="1:25">
      <c r="B96" s="590"/>
      <c r="C96" s="207" t="e">
        <f t="shared" ca="1" si="40"/>
        <v>#VALUE!</v>
      </c>
      <c r="D96" s="207" t="e">
        <f t="shared" ref="D96:G96" ca="1" si="50">TRIM(TEXT(ROUND(M14,$S$90),"# ##"&amp;$T$90))</f>
        <v>#VALUE!</v>
      </c>
      <c r="E96" s="207" t="e">
        <f t="shared" ca="1" si="50"/>
        <v>#VALUE!</v>
      </c>
      <c r="F96" s="207" t="e">
        <f t="shared" ca="1" si="50"/>
        <v>#VALUE!</v>
      </c>
      <c r="G96" s="207" t="e">
        <f t="shared" ca="1" si="50"/>
        <v>#VALUE!</v>
      </c>
      <c r="H96" s="207" t="e">
        <f t="shared" ca="1" si="42"/>
        <v>#VALUE!</v>
      </c>
      <c r="I96" s="207" t="str">
        <f t="shared" ca="1" si="44"/>
        <v/>
      </c>
      <c r="J96" s="207" t="e">
        <f t="shared" ca="1" si="46"/>
        <v>#DIV/0!</v>
      </c>
      <c r="K96" s="207" t="e">
        <f t="shared" ca="1" si="47"/>
        <v>#VALUE!</v>
      </c>
      <c r="L96" s="605"/>
      <c r="M96" s="207" t="b">
        <f>IF(OR(Force_3_1!A12="",Force_3_1!R12="",D14=0),FALSE,TRUE)</f>
        <v>0</v>
      </c>
    </row>
    <row r="97" spans="2:13">
      <c r="B97" s="590"/>
      <c r="C97" s="207" t="e">
        <f t="shared" ca="1" si="40"/>
        <v>#VALUE!</v>
      </c>
      <c r="D97" s="207" t="e">
        <f t="shared" ref="D97:G97" ca="1" si="51">TRIM(TEXT(ROUND(M15,$S$90),"# ##"&amp;$T$90))</f>
        <v>#VALUE!</v>
      </c>
      <c r="E97" s="207" t="e">
        <f t="shared" ca="1" si="51"/>
        <v>#VALUE!</v>
      </c>
      <c r="F97" s="207" t="e">
        <f t="shared" ca="1" si="51"/>
        <v>#VALUE!</v>
      </c>
      <c r="G97" s="207" t="e">
        <f t="shared" ca="1" si="51"/>
        <v>#VALUE!</v>
      </c>
      <c r="H97" s="207" t="e">
        <f t="shared" ca="1" si="42"/>
        <v>#VALUE!</v>
      </c>
      <c r="I97" s="207" t="str">
        <f t="shared" ca="1" si="44"/>
        <v/>
      </c>
      <c r="J97" s="207" t="e">
        <f t="shared" ca="1" si="46"/>
        <v>#DIV/0!</v>
      </c>
      <c r="K97" s="207" t="e">
        <f t="shared" ca="1" si="47"/>
        <v>#VALUE!</v>
      </c>
      <c r="L97" s="605"/>
      <c r="M97" s="207" t="b">
        <f>IF(OR(Force_3_1!A13="",Force_3_1!R13="",D15=0),FALSE,TRUE)</f>
        <v>0</v>
      </c>
    </row>
    <row r="98" spans="2:13">
      <c r="B98" s="590"/>
      <c r="C98" s="207" t="e">
        <f t="shared" ca="1" si="40"/>
        <v>#VALUE!</v>
      </c>
      <c r="D98" s="207" t="e">
        <f t="shared" ref="D98:G98" ca="1" si="52">TRIM(TEXT(ROUND(M16,$S$90),"# ##"&amp;$T$90))</f>
        <v>#VALUE!</v>
      </c>
      <c r="E98" s="207" t="e">
        <f t="shared" ca="1" si="52"/>
        <v>#VALUE!</v>
      </c>
      <c r="F98" s="207" t="e">
        <f t="shared" ca="1" si="52"/>
        <v>#VALUE!</v>
      </c>
      <c r="G98" s="207" t="e">
        <f t="shared" ca="1" si="52"/>
        <v>#VALUE!</v>
      </c>
      <c r="H98" s="207" t="e">
        <f t="shared" ca="1" si="42"/>
        <v>#VALUE!</v>
      </c>
      <c r="I98" s="207" t="str">
        <f t="shared" ca="1" si="44"/>
        <v/>
      </c>
      <c r="J98" s="207" t="e">
        <f t="shared" ca="1" si="46"/>
        <v>#DIV/0!</v>
      </c>
      <c r="K98" s="207" t="e">
        <f t="shared" ca="1" si="47"/>
        <v>#VALUE!</v>
      </c>
      <c r="L98" s="605"/>
      <c r="M98" s="207" t="b">
        <f>IF(OR(Force_3_1!A14="",Force_3_1!R14="",D16=0),FALSE,TRUE)</f>
        <v>0</v>
      </c>
    </row>
    <row r="99" spans="2:13">
      <c r="B99" s="590"/>
      <c r="C99" s="207" t="e">
        <f t="shared" ca="1" si="40"/>
        <v>#VALUE!</v>
      </c>
      <c r="D99" s="207" t="e">
        <f t="shared" ref="D99:G99" ca="1" si="53">TRIM(TEXT(ROUND(M17,$S$90),"# ##"&amp;$T$90))</f>
        <v>#VALUE!</v>
      </c>
      <c r="E99" s="207" t="e">
        <f t="shared" ca="1" si="53"/>
        <v>#VALUE!</v>
      </c>
      <c r="F99" s="207" t="e">
        <f t="shared" ca="1" si="53"/>
        <v>#VALUE!</v>
      </c>
      <c r="G99" s="207" t="e">
        <f t="shared" ca="1" si="53"/>
        <v>#VALUE!</v>
      </c>
      <c r="H99" s="207" t="e">
        <f t="shared" ca="1" si="42"/>
        <v>#VALUE!</v>
      </c>
      <c r="I99" s="207" t="str">
        <f t="shared" ca="1" si="44"/>
        <v/>
      </c>
      <c r="J99" s="207" t="e">
        <f t="shared" ca="1" si="46"/>
        <v>#DIV/0!</v>
      </c>
      <c r="K99" s="207" t="e">
        <f t="shared" ca="1" si="47"/>
        <v>#VALUE!</v>
      </c>
      <c r="L99" s="605"/>
      <c r="M99" s="207" t="b">
        <f>IF(OR(Force_3_1!A15="",Force_3_1!R15="",D17=0),FALSE,TRUE)</f>
        <v>0</v>
      </c>
    </row>
    <row r="100" spans="2:13">
      <c r="B100" s="590"/>
      <c r="C100" s="207" t="e">
        <f t="shared" ca="1" si="40"/>
        <v>#VALUE!</v>
      </c>
      <c r="D100" s="207" t="e">
        <f t="shared" ref="D100:G100" ca="1" si="54">TRIM(TEXT(ROUND(M18,$S$90),"# ##"&amp;$T$90))</f>
        <v>#VALUE!</v>
      </c>
      <c r="E100" s="207" t="e">
        <f t="shared" ca="1" si="54"/>
        <v>#VALUE!</v>
      </c>
      <c r="F100" s="207" t="e">
        <f t="shared" ca="1" si="54"/>
        <v>#VALUE!</v>
      </c>
      <c r="G100" s="207" t="e">
        <f t="shared" ca="1" si="54"/>
        <v>#VALUE!</v>
      </c>
      <c r="H100" s="207" t="e">
        <f t="shared" ca="1" si="42"/>
        <v>#VALUE!</v>
      </c>
      <c r="I100" s="207" t="str">
        <f t="shared" ca="1" si="44"/>
        <v/>
      </c>
      <c r="J100" s="207" t="e">
        <f t="shared" ca="1" si="46"/>
        <v>#DIV/0!</v>
      </c>
      <c r="K100" s="207" t="e">
        <f t="shared" ca="1" si="47"/>
        <v>#VALUE!</v>
      </c>
      <c r="L100" s="605"/>
      <c r="M100" s="207" t="b">
        <f>IF(OR(Force_3_1!A16="",Force_3_1!R16="",D18=0),FALSE,TRUE)</f>
        <v>0</v>
      </c>
    </row>
    <row r="101" spans="2:13">
      <c r="B101" s="590"/>
      <c r="C101" s="207" t="e">
        <f t="shared" ca="1" si="40"/>
        <v>#VALUE!</v>
      </c>
      <c r="D101" s="207" t="e">
        <f t="shared" ref="D101:G101" ca="1" si="55">TRIM(TEXT(ROUND(M19,$S$90),"# ##"&amp;$T$90))</f>
        <v>#VALUE!</v>
      </c>
      <c r="E101" s="207" t="e">
        <f t="shared" ca="1" si="55"/>
        <v>#VALUE!</v>
      </c>
      <c r="F101" s="207" t="e">
        <f t="shared" ca="1" si="55"/>
        <v>#VALUE!</v>
      </c>
      <c r="G101" s="207" t="e">
        <f t="shared" ca="1" si="55"/>
        <v>#VALUE!</v>
      </c>
      <c r="H101" s="207" t="e">
        <f t="shared" ca="1" si="42"/>
        <v>#VALUE!</v>
      </c>
      <c r="I101" s="207" t="str">
        <f t="shared" ca="1" si="44"/>
        <v/>
      </c>
      <c r="J101" s="207" t="e">
        <f t="shared" ca="1" si="46"/>
        <v>#DIV/0!</v>
      </c>
      <c r="K101" s="207" t="e">
        <f t="shared" ca="1" si="47"/>
        <v>#VALUE!</v>
      </c>
      <c r="L101" s="605"/>
      <c r="M101" s="207" t="b">
        <f>IF(OR(Force_3_1!A17="",Force_3_1!R17="",D19=0),FALSE,TRUE)</f>
        <v>0</v>
      </c>
    </row>
    <row r="102" spans="2:13">
      <c r="B102" s="590"/>
      <c r="C102" s="207" t="e">
        <f t="shared" ca="1" si="40"/>
        <v>#VALUE!</v>
      </c>
      <c r="D102" s="207" t="e">
        <f t="shared" ref="D102:G102" ca="1" si="56">TRIM(TEXT(ROUND(M20,$S$90),"# ##"&amp;$T$90))</f>
        <v>#VALUE!</v>
      </c>
      <c r="E102" s="207" t="e">
        <f t="shared" ca="1" si="56"/>
        <v>#VALUE!</v>
      </c>
      <c r="F102" s="207" t="e">
        <f t="shared" ca="1" si="56"/>
        <v>#VALUE!</v>
      </c>
      <c r="G102" s="207" t="e">
        <f t="shared" ca="1" si="56"/>
        <v>#VALUE!</v>
      </c>
      <c r="H102" s="207" t="e">
        <f t="shared" ca="1" si="42"/>
        <v>#VALUE!</v>
      </c>
      <c r="I102" s="207" t="str">
        <f t="shared" ca="1" si="44"/>
        <v/>
      </c>
      <c r="J102" s="207" t="e">
        <f t="shared" ca="1" si="46"/>
        <v>#DIV/0!</v>
      </c>
      <c r="K102" s="207" t="e">
        <f t="shared" ca="1" si="47"/>
        <v>#VALUE!</v>
      </c>
      <c r="L102" s="605"/>
      <c r="M102" s="207" t="b">
        <f>IF(OR(Force_3_1!A18="",Force_3_1!R18="",D20=0),FALSE,TRUE)</f>
        <v>0</v>
      </c>
    </row>
    <row r="103" spans="2:13">
      <c r="B103" s="590"/>
      <c r="C103" s="207" t="e">
        <f t="shared" ca="1" si="40"/>
        <v>#VALUE!</v>
      </c>
      <c r="D103" s="207" t="e">
        <f t="shared" ref="D103:G103" ca="1" si="57">TRIM(TEXT(ROUND(M21,$S$90),"# ##"&amp;$T$90))</f>
        <v>#VALUE!</v>
      </c>
      <c r="E103" s="207" t="e">
        <f t="shared" ca="1" si="57"/>
        <v>#VALUE!</v>
      </c>
      <c r="F103" s="207" t="e">
        <f t="shared" ca="1" si="57"/>
        <v>#VALUE!</v>
      </c>
      <c r="G103" s="207" t="e">
        <f t="shared" ca="1" si="57"/>
        <v>#VALUE!</v>
      </c>
      <c r="H103" s="207" t="e">
        <f t="shared" ca="1" si="42"/>
        <v>#VALUE!</v>
      </c>
      <c r="I103" s="207" t="str">
        <f t="shared" ca="1" si="44"/>
        <v/>
      </c>
      <c r="J103" s="207" t="e">
        <f t="shared" ca="1" si="46"/>
        <v>#DIV/0!</v>
      </c>
      <c r="K103" s="207" t="e">
        <f t="shared" ca="1" si="47"/>
        <v>#VALUE!</v>
      </c>
      <c r="L103" s="605"/>
      <c r="M103" s="207" t="b">
        <f>IF(OR(Force_3_1!A19="",Force_3_1!R19="",D21=0),FALSE,TRUE)</f>
        <v>0</v>
      </c>
    </row>
    <row r="104" spans="2:13">
      <c r="B104" s="590"/>
      <c r="C104" s="207" t="e">
        <f t="shared" ca="1" si="40"/>
        <v>#VALUE!</v>
      </c>
      <c r="D104" s="207" t="e">
        <f t="shared" ref="D104:G104" ca="1" si="58">TRIM(TEXT(ROUND(M22,$S$90),"# ##"&amp;$T$90))</f>
        <v>#VALUE!</v>
      </c>
      <c r="E104" s="207" t="e">
        <f t="shared" ca="1" si="58"/>
        <v>#VALUE!</v>
      </c>
      <c r="F104" s="207" t="e">
        <f t="shared" ca="1" si="58"/>
        <v>#VALUE!</v>
      </c>
      <c r="G104" s="207" t="e">
        <f t="shared" ca="1" si="58"/>
        <v>#VALUE!</v>
      </c>
      <c r="H104" s="207" t="e">
        <f t="shared" ca="1" si="42"/>
        <v>#VALUE!</v>
      </c>
      <c r="I104" s="207" t="str">
        <f t="shared" ca="1" si="44"/>
        <v/>
      </c>
      <c r="J104" s="207" t="e">
        <f t="shared" ca="1" si="46"/>
        <v>#DIV/0!</v>
      </c>
      <c r="K104" s="207" t="e">
        <f t="shared" ca="1" si="47"/>
        <v>#VALUE!</v>
      </c>
      <c r="L104" s="605"/>
      <c r="M104" s="207" t="b">
        <f>IF(OR(Force_3_1!A20="",Force_3_1!R20="",D22=0),FALSE,TRUE)</f>
        <v>0</v>
      </c>
    </row>
    <row r="105" spans="2:13">
      <c r="B105" s="590"/>
      <c r="C105" s="207" t="e">
        <f t="shared" ca="1" si="40"/>
        <v>#VALUE!</v>
      </c>
      <c r="D105" s="207" t="e">
        <f t="shared" ref="D105:G105" ca="1" si="59">TRIM(TEXT(ROUND(M23,$S$90),"# ##"&amp;$T$90))</f>
        <v>#VALUE!</v>
      </c>
      <c r="E105" s="207" t="e">
        <f t="shared" ca="1" si="59"/>
        <v>#VALUE!</v>
      </c>
      <c r="F105" s="207" t="e">
        <f t="shared" ca="1" si="59"/>
        <v>#VALUE!</v>
      </c>
      <c r="G105" s="207" t="e">
        <f t="shared" ca="1" si="59"/>
        <v>#VALUE!</v>
      </c>
      <c r="H105" s="207" t="e">
        <f t="shared" ca="1" si="42"/>
        <v>#VALUE!</v>
      </c>
      <c r="I105" s="207" t="str">
        <f t="shared" ca="1" si="44"/>
        <v/>
      </c>
      <c r="J105" s="207" t="e">
        <f t="shared" ca="1" si="46"/>
        <v>#DIV/0!</v>
      </c>
      <c r="K105" s="207" t="e">
        <f t="shared" ca="1" si="47"/>
        <v>#VALUE!</v>
      </c>
      <c r="L105" s="605"/>
      <c r="M105" s="207" t="b">
        <f>IF(OR(Force_3_1!A21="",Force_3_1!R21="",D23=0),FALSE,TRUE)</f>
        <v>0</v>
      </c>
    </row>
    <row r="106" spans="2:13">
      <c r="B106" s="590"/>
      <c r="C106" s="207" t="e">
        <f t="shared" ca="1" si="40"/>
        <v>#VALUE!</v>
      </c>
      <c r="D106" s="207" t="e">
        <f t="shared" ref="D106:G106" ca="1" si="60">TRIM(TEXT(ROUND(M24,$S$90),"# ##"&amp;$T$90))</f>
        <v>#VALUE!</v>
      </c>
      <c r="E106" s="207" t="e">
        <f t="shared" ca="1" si="60"/>
        <v>#VALUE!</v>
      </c>
      <c r="F106" s="207" t="e">
        <f t="shared" ca="1" si="60"/>
        <v>#VALUE!</v>
      </c>
      <c r="G106" s="207" t="e">
        <f t="shared" ca="1" si="60"/>
        <v>#VALUE!</v>
      </c>
      <c r="H106" s="207" t="e">
        <f t="shared" ca="1" si="42"/>
        <v>#VALUE!</v>
      </c>
      <c r="I106" s="207" t="str">
        <f t="shared" ca="1" si="44"/>
        <v/>
      </c>
      <c r="J106" s="207" t="e">
        <f t="shared" ca="1" si="46"/>
        <v>#DIV/0!</v>
      </c>
      <c r="K106" s="207" t="e">
        <f t="shared" ca="1" si="47"/>
        <v>#VALUE!</v>
      </c>
      <c r="L106" s="605"/>
      <c r="M106" s="207" t="b">
        <f>IF(OR(Force_3_1!A22="",Force_3_1!R22="",D24=0),FALSE,TRUE)</f>
        <v>0</v>
      </c>
    </row>
    <row r="107" spans="2:13">
      <c r="B107" s="590"/>
      <c r="C107" s="207" t="e">
        <f t="shared" ca="1" si="40"/>
        <v>#VALUE!</v>
      </c>
      <c r="D107" s="207" t="e">
        <f t="shared" ref="D107:G107" ca="1" si="61">TRIM(TEXT(ROUND(M25,$S$90),"# ##"&amp;$T$90))</f>
        <v>#VALUE!</v>
      </c>
      <c r="E107" s="207" t="e">
        <f t="shared" ca="1" si="61"/>
        <v>#VALUE!</v>
      </c>
      <c r="F107" s="207" t="e">
        <f t="shared" ca="1" si="61"/>
        <v>#VALUE!</v>
      </c>
      <c r="G107" s="207" t="e">
        <f t="shared" ca="1" si="61"/>
        <v>#VALUE!</v>
      </c>
      <c r="H107" s="207" t="e">
        <f t="shared" ca="1" si="42"/>
        <v>#VALUE!</v>
      </c>
      <c r="I107" s="207" t="str">
        <f t="shared" ca="1" si="44"/>
        <v/>
      </c>
      <c r="J107" s="207" t="e">
        <f t="shared" ca="1" si="46"/>
        <v>#DIV/0!</v>
      </c>
      <c r="K107" s="207" t="e">
        <f t="shared" ca="1" si="47"/>
        <v>#VALUE!</v>
      </c>
      <c r="L107" s="605"/>
      <c r="M107" s="207" t="b">
        <f>IF(OR(Force_3_1!A23="",Force_3_1!R23="",D25=0),FALSE,TRUE)</f>
        <v>0</v>
      </c>
    </row>
    <row r="108" spans="2:13">
      <c r="B108" s="593"/>
      <c r="C108" s="202" t="e">
        <f t="shared" ca="1" si="40"/>
        <v>#VALUE!</v>
      </c>
      <c r="D108" s="190" t="e">
        <f t="shared" ref="D108:G108" ca="1" si="62">TRIM(TEXT(ROUND(M26,$S$90),"# ##"&amp;$T$90))</f>
        <v>#VALUE!</v>
      </c>
      <c r="E108" s="190" t="e">
        <f t="shared" ca="1" si="62"/>
        <v>#VALUE!</v>
      </c>
      <c r="F108" s="190" t="e">
        <f t="shared" ca="1" si="62"/>
        <v>#VALUE!</v>
      </c>
      <c r="G108" s="190" t="e">
        <f t="shared" ca="1" si="62"/>
        <v>#VALUE!</v>
      </c>
      <c r="H108" s="190" t="e">
        <f t="shared" ca="1" si="42"/>
        <v>#VALUE!</v>
      </c>
      <c r="I108" s="190" t="str">
        <f t="shared" ca="1" si="44"/>
        <v/>
      </c>
      <c r="J108" s="190" t="e">
        <f t="shared" ca="1" si="46"/>
        <v>#DIV/0!</v>
      </c>
      <c r="K108" s="190" t="e">
        <f t="shared" ca="1" si="47"/>
        <v>#VALUE!</v>
      </c>
      <c r="L108" s="605"/>
      <c r="M108" s="207" t="b">
        <f>IF(OR(Force_3_1!A24="",Force_3_1!R24="",D26=0),FALSE,TRUE)</f>
        <v>0</v>
      </c>
    </row>
    <row r="109" spans="2:13">
      <c r="B109" s="589" t="s">
        <v>218</v>
      </c>
      <c r="C109" s="183" t="e">
        <f t="shared" ca="1" si="40"/>
        <v>#VALUE!</v>
      </c>
      <c r="D109" s="183" t="e">
        <f t="shared" ref="D109:G109" ca="1" si="63">TRIM(TEXT(ROUND(M27,$S$90),"# ##"&amp;$T$90))</f>
        <v>#VALUE!</v>
      </c>
      <c r="E109" s="183" t="e">
        <f t="shared" ca="1" si="63"/>
        <v>#VALUE!</v>
      </c>
      <c r="F109" s="183" t="e">
        <f t="shared" ca="1" si="63"/>
        <v>#VALUE!</v>
      </c>
      <c r="G109" s="183" t="e">
        <f t="shared" ca="1" si="63"/>
        <v>#VALUE!</v>
      </c>
      <c r="H109" s="183" t="e">
        <f t="shared" ca="1" si="42"/>
        <v>#VALUE!</v>
      </c>
      <c r="I109" s="183" t="s">
        <v>267</v>
      </c>
      <c r="J109" s="183" t="s">
        <v>408</v>
      </c>
      <c r="K109" s="183" t="s">
        <v>267</v>
      </c>
      <c r="L109" s="605"/>
      <c r="M109" s="223" t="b">
        <f>IF(OR(Force_3_2!A7="",Force_3_2!R7=""),FALSE,TRUE)</f>
        <v>0</v>
      </c>
    </row>
    <row r="110" spans="2:13">
      <c r="B110" s="590"/>
      <c r="C110" s="207" t="e">
        <f t="shared" ca="1" si="40"/>
        <v>#VALUE!</v>
      </c>
      <c r="D110" s="207" t="e">
        <f t="shared" ref="D110:G110" ca="1" si="64">TRIM(TEXT(ROUND(M28,$S$90),"# ##"&amp;$T$90))</f>
        <v>#VALUE!</v>
      </c>
      <c r="E110" s="207" t="e">
        <f t="shared" ca="1" si="64"/>
        <v>#VALUE!</v>
      </c>
      <c r="F110" s="207" t="e">
        <f t="shared" ca="1" si="64"/>
        <v>#VALUE!</v>
      </c>
      <c r="G110" s="207" t="e">
        <f t="shared" ca="1" si="64"/>
        <v>#VALUE!</v>
      </c>
      <c r="H110" s="207" t="e">
        <f t="shared" ca="1" si="42"/>
        <v>#VALUE!</v>
      </c>
      <c r="I110" s="207" t="str">
        <f t="shared" ref="I110:I126" ca="1" si="65">TEXT(R28,$T$92)</f>
        <v/>
      </c>
      <c r="J110" s="207" t="e">
        <f t="shared" ca="1" si="46"/>
        <v>#DIV/0!</v>
      </c>
      <c r="K110" s="207" t="e">
        <f t="shared" ref="K110:K126" ca="1" si="66">TEXT(Y69,$T$90)</f>
        <v>#VALUE!</v>
      </c>
      <c r="L110" s="605"/>
      <c r="M110" s="207" t="b">
        <f>IF(OR(Force_3_2!A8="",Force_3_2!R8="",D28=0),FALSE,TRUE)</f>
        <v>0</v>
      </c>
    </row>
    <row r="111" spans="2:13">
      <c r="B111" s="590"/>
      <c r="C111" s="207" t="e">
        <f t="shared" ca="1" si="40"/>
        <v>#VALUE!</v>
      </c>
      <c r="D111" s="207" t="e">
        <f t="shared" ref="D111:G111" ca="1" si="67">TRIM(TEXT(ROUND(M29,$S$90),"# ##"&amp;$T$90))</f>
        <v>#VALUE!</v>
      </c>
      <c r="E111" s="207" t="e">
        <f t="shared" ca="1" si="67"/>
        <v>#VALUE!</v>
      </c>
      <c r="F111" s="207" t="e">
        <f t="shared" ca="1" si="67"/>
        <v>#VALUE!</v>
      </c>
      <c r="G111" s="207" t="e">
        <f t="shared" ca="1" si="67"/>
        <v>#VALUE!</v>
      </c>
      <c r="H111" s="207" t="e">
        <f t="shared" ca="1" si="42"/>
        <v>#VALUE!</v>
      </c>
      <c r="I111" s="207" t="str">
        <f t="shared" ca="1" si="65"/>
        <v/>
      </c>
      <c r="J111" s="207" t="e">
        <f t="shared" ca="1" si="46"/>
        <v>#DIV/0!</v>
      </c>
      <c r="K111" s="207" t="e">
        <f t="shared" ca="1" si="66"/>
        <v>#VALUE!</v>
      </c>
      <c r="L111" s="605"/>
      <c r="M111" s="207" t="b">
        <f>IF(OR(Force_3_2!A9="",Force_3_2!R9="",D29=0),FALSE,TRUE)</f>
        <v>0</v>
      </c>
    </row>
    <row r="112" spans="2:13">
      <c r="B112" s="590"/>
      <c r="C112" s="207" t="e">
        <f t="shared" ca="1" si="40"/>
        <v>#VALUE!</v>
      </c>
      <c r="D112" s="207" t="e">
        <f t="shared" ref="D112:G112" ca="1" si="68">TRIM(TEXT(ROUND(M30,$S$90),"# ##"&amp;$T$90))</f>
        <v>#VALUE!</v>
      </c>
      <c r="E112" s="207" t="e">
        <f t="shared" ca="1" si="68"/>
        <v>#VALUE!</v>
      </c>
      <c r="F112" s="207" t="e">
        <f t="shared" ca="1" si="68"/>
        <v>#VALUE!</v>
      </c>
      <c r="G112" s="207" t="e">
        <f t="shared" ca="1" si="68"/>
        <v>#VALUE!</v>
      </c>
      <c r="H112" s="207" t="e">
        <f t="shared" ca="1" si="42"/>
        <v>#VALUE!</v>
      </c>
      <c r="I112" s="207" t="str">
        <f t="shared" ca="1" si="65"/>
        <v/>
      </c>
      <c r="J112" s="207" t="e">
        <f t="shared" ca="1" si="46"/>
        <v>#DIV/0!</v>
      </c>
      <c r="K112" s="207" t="e">
        <f t="shared" ca="1" si="66"/>
        <v>#VALUE!</v>
      </c>
      <c r="L112" s="605"/>
      <c r="M112" s="207" t="b">
        <f>IF(OR(Force_3_2!A10="",Force_3_2!R10="",D30=0),FALSE,TRUE)</f>
        <v>0</v>
      </c>
    </row>
    <row r="113" spans="2:13">
      <c r="B113" s="590"/>
      <c r="C113" s="207" t="e">
        <f t="shared" ca="1" si="40"/>
        <v>#VALUE!</v>
      </c>
      <c r="D113" s="207" t="e">
        <f t="shared" ref="D113:G113" ca="1" si="69">TRIM(TEXT(ROUND(M31,$S$90),"# ##"&amp;$T$90))</f>
        <v>#VALUE!</v>
      </c>
      <c r="E113" s="207" t="e">
        <f t="shared" ca="1" si="69"/>
        <v>#VALUE!</v>
      </c>
      <c r="F113" s="207" t="e">
        <f t="shared" ca="1" si="69"/>
        <v>#VALUE!</v>
      </c>
      <c r="G113" s="207" t="e">
        <f t="shared" ca="1" si="69"/>
        <v>#VALUE!</v>
      </c>
      <c r="H113" s="207" t="e">
        <f t="shared" ca="1" si="42"/>
        <v>#VALUE!</v>
      </c>
      <c r="I113" s="207" t="str">
        <f t="shared" ca="1" si="65"/>
        <v/>
      </c>
      <c r="J113" s="207" t="e">
        <f t="shared" ca="1" si="46"/>
        <v>#DIV/0!</v>
      </c>
      <c r="K113" s="207" t="e">
        <f t="shared" ca="1" si="66"/>
        <v>#VALUE!</v>
      </c>
      <c r="L113" s="605"/>
      <c r="M113" s="207" t="b">
        <f>IF(OR(Force_3_2!A11="",Force_3_2!R11="",D31=0),FALSE,TRUE)</f>
        <v>0</v>
      </c>
    </row>
    <row r="114" spans="2:13">
      <c r="B114" s="590"/>
      <c r="C114" s="207" t="e">
        <f t="shared" ca="1" si="40"/>
        <v>#VALUE!</v>
      </c>
      <c r="D114" s="207" t="e">
        <f t="shared" ref="D114:G114" ca="1" si="70">TRIM(TEXT(ROUND(M32,$S$90),"# ##"&amp;$T$90))</f>
        <v>#VALUE!</v>
      </c>
      <c r="E114" s="207" t="e">
        <f t="shared" ca="1" si="70"/>
        <v>#VALUE!</v>
      </c>
      <c r="F114" s="207" t="e">
        <f t="shared" ca="1" si="70"/>
        <v>#VALUE!</v>
      </c>
      <c r="G114" s="207" t="e">
        <f t="shared" ca="1" si="70"/>
        <v>#VALUE!</v>
      </c>
      <c r="H114" s="207" t="e">
        <f t="shared" ca="1" si="42"/>
        <v>#VALUE!</v>
      </c>
      <c r="I114" s="207" t="str">
        <f t="shared" ca="1" si="65"/>
        <v/>
      </c>
      <c r="J114" s="207" t="e">
        <f t="shared" ca="1" si="46"/>
        <v>#DIV/0!</v>
      </c>
      <c r="K114" s="207" t="e">
        <f t="shared" ca="1" si="66"/>
        <v>#VALUE!</v>
      </c>
      <c r="L114" s="605"/>
      <c r="M114" s="207" t="b">
        <f>IF(OR(Force_3_2!A12="",Force_3_2!R12="",D32=0),FALSE,TRUE)</f>
        <v>0</v>
      </c>
    </row>
    <row r="115" spans="2:13">
      <c r="B115" s="590"/>
      <c r="C115" s="207" t="e">
        <f t="shared" ca="1" si="40"/>
        <v>#VALUE!</v>
      </c>
      <c r="D115" s="207" t="e">
        <f t="shared" ref="D115:G115" ca="1" si="71">TRIM(TEXT(ROUND(M33,$S$90),"# ##"&amp;$T$90))</f>
        <v>#VALUE!</v>
      </c>
      <c r="E115" s="207" t="e">
        <f t="shared" ca="1" si="71"/>
        <v>#VALUE!</v>
      </c>
      <c r="F115" s="207" t="e">
        <f t="shared" ca="1" si="71"/>
        <v>#VALUE!</v>
      </c>
      <c r="G115" s="207" t="e">
        <f t="shared" ca="1" si="71"/>
        <v>#VALUE!</v>
      </c>
      <c r="H115" s="207" t="e">
        <f t="shared" ca="1" si="42"/>
        <v>#VALUE!</v>
      </c>
      <c r="I115" s="207" t="str">
        <f t="shared" ca="1" si="65"/>
        <v/>
      </c>
      <c r="J115" s="207" t="e">
        <f t="shared" ca="1" si="46"/>
        <v>#DIV/0!</v>
      </c>
      <c r="K115" s="207" t="e">
        <f t="shared" ca="1" si="66"/>
        <v>#VALUE!</v>
      </c>
      <c r="L115" s="605"/>
      <c r="M115" s="207" t="b">
        <f>IF(OR(Force_3_2!A13="",Force_3_2!R13="",D33=0),FALSE,TRUE)</f>
        <v>0</v>
      </c>
    </row>
    <row r="116" spans="2:13">
      <c r="B116" s="590"/>
      <c r="C116" s="207" t="e">
        <f t="shared" ca="1" si="40"/>
        <v>#VALUE!</v>
      </c>
      <c r="D116" s="207" t="e">
        <f t="shared" ref="D116:G116" ca="1" si="72">TRIM(TEXT(ROUND(M34,$S$90),"# ##"&amp;$T$90))</f>
        <v>#VALUE!</v>
      </c>
      <c r="E116" s="207" t="e">
        <f t="shared" ca="1" si="72"/>
        <v>#VALUE!</v>
      </c>
      <c r="F116" s="207" t="e">
        <f t="shared" ca="1" si="72"/>
        <v>#VALUE!</v>
      </c>
      <c r="G116" s="207" t="e">
        <f t="shared" ca="1" si="72"/>
        <v>#VALUE!</v>
      </c>
      <c r="H116" s="207" t="e">
        <f t="shared" ca="1" si="42"/>
        <v>#VALUE!</v>
      </c>
      <c r="I116" s="207" t="str">
        <f t="shared" ca="1" si="65"/>
        <v/>
      </c>
      <c r="J116" s="207" t="e">
        <f t="shared" ca="1" si="46"/>
        <v>#DIV/0!</v>
      </c>
      <c r="K116" s="207" t="e">
        <f t="shared" ca="1" si="66"/>
        <v>#VALUE!</v>
      </c>
      <c r="L116" s="605"/>
      <c r="M116" s="207" t="b">
        <f>IF(OR(Force_3_2!A14="",Force_3_2!R14="",D34=0),FALSE,TRUE)</f>
        <v>0</v>
      </c>
    </row>
    <row r="117" spans="2:13">
      <c r="B117" s="590"/>
      <c r="C117" s="207" t="e">
        <f t="shared" ca="1" si="40"/>
        <v>#VALUE!</v>
      </c>
      <c r="D117" s="207" t="e">
        <f t="shared" ref="D117:G117" ca="1" si="73">TRIM(TEXT(ROUND(M35,$S$90),"# ##"&amp;$T$90))</f>
        <v>#VALUE!</v>
      </c>
      <c r="E117" s="207" t="e">
        <f t="shared" ca="1" si="73"/>
        <v>#VALUE!</v>
      </c>
      <c r="F117" s="207" t="e">
        <f t="shared" ca="1" si="73"/>
        <v>#VALUE!</v>
      </c>
      <c r="G117" s="207" t="e">
        <f t="shared" ca="1" si="73"/>
        <v>#VALUE!</v>
      </c>
      <c r="H117" s="207" t="e">
        <f t="shared" ca="1" si="42"/>
        <v>#VALUE!</v>
      </c>
      <c r="I117" s="207" t="str">
        <f t="shared" ca="1" si="65"/>
        <v/>
      </c>
      <c r="J117" s="207" t="e">
        <f t="shared" ca="1" si="46"/>
        <v>#DIV/0!</v>
      </c>
      <c r="K117" s="207" t="e">
        <f t="shared" ca="1" si="66"/>
        <v>#VALUE!</v>
      </c>
      <c r="L117" s="605"/>
      <c r="M117" s="207" t="b">
        <f>IF(OR(Force_3_2!A15="",Force_3_2!R15="",D35=0),FALSE,TRUE)</f>
        <v>0</v>
      </c>
    </row>
    <row r="118" spans="2:13">
      <c r="B118" s="590"/>
      <c r="C118" s="207" t="e">
        <f t="shared" ca="1" si="40"/>
        <v>#VALUE!</v>
      </c>
      <c r="D118" s="207" t="e">
        <f t="shared" ref="D118:G118" ca="1" si="74">TRIM(TEXT(ROUND(M36,$S$90),"# ##"&amp;$T$90))</f>
        <v>#VALUE!</v>
      </c>
      <c r="E118" s="207" t="e">
        <f t="shared" ca="1" si="74"/>
        <v>#VALUE!</v>
      </c>
      <c r="F118" s="207" t="e">
        <f t="shared" ca="1" si="74"/>
        <v>#VALUE!</v>
      </c>
      <c r="G118" s="207" t="e">
        <f t="shared" ca="1" si="74"/>
        <v>#VALUE!</v>
      </c>
      <c r="H118" s="207" t="e">
        <f t="shared" ca="1" si="42"/>
        <v>#VALUE!</v>
      </c>
      <c r="I118" s="207" t="str">
        <f t="shared" ca="1" si="65"/>
        <v/>
      </c>
      <c r="J118" s="207" t="e">
        <f t="shared" ca="1" si="46"/>
        <v>#DIV/0!</v>
      </c>
      <c r="K118" s="207" t="e">
        <f t="shared" ca="1" si="66"/>
        <v>#VALUE!</v>
      </c>
      <c r="L118" s="605"/>
      <c r="M118" s="207" t="b">
        <f>IF(OR(Force_3_2!A16="",Force_3_2!R16="",D36=0),FALSE,TRUE)</f>
        <v>0</v>
      </c>
    </row>
    <row r="119" spans="2:13">
      <c r="B119" s="590"/>
      <c r="C119" s="207" t="e">
        <f t="shared" ca="1" si="40"/>
        <v>#VALUE!</v>
      </c>
      <c r="D119" s="207" t="e">
        <f t="shared" ref="D119:G119" ca="1" si="75">TRIM(TEXT(ROUND(M37,$S$90),"# ##"&amp;$T$90))</f>
        <v>#VALUE!</v>
      </c>
      <c r="E119" s="207" t="e">
        <f t="shared" ca="1" si="75"/>
        <v>#VALUE!</v>
      </c>
      <c r="F119" s="207" t="e">
        <f t="shared" ca="1" si="75"/>
        <v>#VALUE!</v>
      </c>
      <c r="G119" s="207" t="e">
        <f t="shared" ca="1" si="75"/>
        <v>#VALUE!</v>
      </c>
      <c r="H119" s="207" t="e">
        <f t="shared" ca="1" si="42"/>
        <v>#VALUE!</v>
      </c>
      <c r="I119" s="207" t="str">
        <f t="shared" ca="1" si="65"/>
        <v/>
      </c>
      <c r="J119" s="207" t="e">
        <f t="shared" ca="1" si="46"/>
        <v>#DIV/0!</v>
      </c>
      <c r="K119" s="207" t="e">
        <f t="shared" ca="1" si="66"/>
        <v>#VALUE!</v>
      </c>
      <c r="L119" s="605"/>
      <c r="M119" s="207" t="b">
        <f>IF(OR(Force_3_2!A17="",Force_3_2!R17="",D37=0),FALSE,TRUE)</f>
        <v>0</v>
      </c>
    </row>
    <row r="120" spans="2:13">
      <c r="B120" s="590"/>
      <c r="C120" s="207" t="e">
        <f t="shared" ca="1" si="40"/>
        <v>#VALUE!</v>
      </c>
      <c r="D120" s="207" t="e">
        <f t="shared" ref="D120:G120" ca="1" si="76">TRIM(TEXT(ROUND(M38,$S$90),"# ##"&amp;$T$90))</f>
        <v>#VALUE!</v>
      </c>
      <c r="E120" s="207" t="e">
        <f t="shared" ca="1" si="76"/>
        <v>#VALUE!</v>
      </c>
      <c r="F120" s="207" t="e">
        <f t="shared" ca="1" si="76"/>
        <v>#VALUE!</v>
      </c>
      <c r="G120" s="207" t="e">
        <f t="shared" ca="1" si="76"/>
        <v>#VALUE!</v>
      </c>
      <c r="H120" s="207" t="e">
        <f t="shared" ca="1" si="42"/>
        <v>#VALUE!</v>
      </c>
      <c r="I120" s="207" t="str">
        <f t="shared" ca="1" si="65"/>
        <v/>
      </c>
      <c r="J120" s="207" t="e">
        <f t="shared" ca="1" si="46"/>
        <v>#DIV/0!</v>
      </c>
      <c r="K120" s="207" t="e">
        <f t="shared" ca="1" si="66"/>
        <v>#VALUE!</v>
      </c>
      <c r="L120" s="605"/>
      <c r="M120" s="207" t="b">
        <f>IF(OR(Force_3_2!A18="",Force_3_2!R18="",D38=0),FALSE,TRUE)</f>
        <v>0</v>
      </c>
    </row>
    <row r="121" spans="2:13">
      <c r="B121" s="590"/>
      <c r="C121" s="207" t="e">
        <f t="shared" ca="1" si="40"/>
        <v>#VALUE!</v>
      </c>
      <c r="D121" s="207" t="e">
        <f t="shared" ref="D121:G121" ca="1" si="77">TRIM(TEXT(ROUND(M39,$S$90),"# ##"&amp;$T$90))</f>
        <v>#VALUE!</v>
      </c>
      <c r="E121" s="207" t="e">
        <f t="shared" ca="1" si="77"/>
        <v>#VALUE!</v>
      </c>
      <c r="F121" s="207" t="e">
        <f t="shared" ca="1" si="77"/>
        <v>#VALUE!</v>
      </c>
      <c r="G121" s="207" t="e">
        <f t="shared" ca="1" si="77"/>
        <v>#VALUE!</v>
      </c>
      <c r="H121" s="207" t="e">
        <f t="shared" ca="1" si="42"/>
        <v>#VALUE!</v>
      </c>
      <c r="I121" s="207" t="str">
        <f t="shared" ca="1" si="65"/>
        <v/>
      </c>
      <c r="J121" s="207" t="e">
        <f t="shared" ca="1" si="46"/>
        <v>#DIV/0!</v>
      </c>
      <c r="K121" s="207" t="e">
        <f t="shared" ca="1" si="66"/>
        <v>#VALUE!</v>
      </c>
      <c r="L121" s="605"/>
      <c r="M121" s="207" t="b">
        <f>IF(OR(Force_3_2!A19="",Force_3_2!R19="",D39=0),FALSE,TRUE)</f>
        <v>0</v>
      </c>
    </row>
    <row r="122" spans="2:13">
      <c r="B122" s="590"/>
      <c r="C122" s="207" t="e">
        <f t="shared" ca="1" si="40"/>
        <v>#VALUE!</v>
      </c>
      <c r="D122" s="207" t="e">
        <f t="shared" ref="D122:G122" ca="1" si="78">TRIM(TEXT(ROUND(M40,$S$90),"# ##"&amp;$T$90))</f>
        <v>#VALUE!</v>
      </c>
      <c r="E122" s="207" t="e">
        <f t="shared" ca="1" si="78"/>
        <v>#VALUE!</v>
      </c>
      <c r="F122" s="207" t="e">
        <f t="shared" ca="1" si="78"/>
        <v>#VALUE!</v>
      </c>
      <c r="G122" s="207" t="e">
        <f t="shared" ca="1" si="78"/>
        <v>#VALUE!</v>
      </c>
      <c r="H122" s="207" t="e">
        <f t="shared" ca="1" si="42"/>
        <v>#VALUE!</v>
      </c>
      <c r="I122" s="207" t="str">
        <f t="shared" ca="1" si="65"/>
        <v/>
      </c>
      <c r="J122" s="207" t="e">
        <f t="shared" ca="1" si="46"/>
        <v>#DIV/0!</v>
      </c>
      <c r="K122" s="207" t="e">
        <f t="shared" ca="1" si="66"/>
        <v>#VALUE!</v>
      </c>
      <c r="L122" s="605"/>
      <c r="M122" s="207" t="b">
        <f>IF(OR(Force_3_2!A20="",Force_3_2!R20="",D40=0),FALSE,TRUE)</f>
        <v>0</v>
      </c>
    </row>
    <row r="123" spans="2:13">
      <c r="B123" s="590"/>
      <c r="C123" s="207" t="e">
        <f t="shared" ca="1" si="40"/>
        <v>#VALUE!</v>
      </c>
      <c r="D123" s="207" t="e">
        <f t="shared" ref="D123:G123" ca="1" si="79">TRIM(TEXT(ROUND(M41,$S$90),"# ##"&amp;$T$90))</f>
        <v>#VALUE!</v>
      </c>
      <c r="E123" s="207" t="e">
        <f t="shared" ca="1" si="79"/>
        <v>#VALUE!</v>
      </c>
      <c r="F123" s="207" t="e">
        <f t="shared" ca="1" si="79"/>
        <v>#VALUE!</v>
      </c>
      <c r="G123" s="207" t="e">
        <f t="shared" ca="1" si="79"/>
        <v>#VALUE!</v>
      </c>
      <c r="H123" s="207" t="e">
        <f t="shared" ca="1" si="42"/>
        <v>#VALUE!</v>
      </c>
      <c r="I123" s="207" t="str">
        <f t="shared" ca="1" si="65"/>
        <v/>
      </c>
      <c r="J123" s="207" t="e">
        <f t="shared" ca="1" si="46"/>
        <v>#DIV/0!</v>
      </c>
      <c r="K123" s="207" t="e">
        <f t="shared" ca="1" si="66"/>
        <v>#VALUE!</v>
      </c>
      <c r="L123" s="605"/>
      <c r="M123" s="207" t="b">
        <f>IF(OR(Force_3_2!A21="",Force_3_2!R21="",D41=0),FALSE,TRUE)</f>
        <v>0</v>
      </c>
    </row>
    <row r="124" spans="2:13">
      <c r="B124" s="590"/>
      <c r="C124" s="207" t="e">
        <f t="shared" ca="1" si="40"/>
        <v>#VALUE!</v>
      </c>
      <c r="D124" s="207" t="e">
        <f t="shared" ref="D124:G124" ca="1" si="80">TRIM(TEXT(ROUND(M42,$S$90),"# ##"&amp;$T$90))</f>
        <v>#VALUE!</v>
      </c>
      <c r="E124" s="207" t="e">
        <f t="shared" ca="1" si="80"/>
        <v>#VALUE!</v>
      </c>
      <c r="F124" s="207" t="e">
        <f t="shared" ca="1" si="80"/>
        <v>#VALUE!</v>
      </c>
      <c r="G124" s="207" t="e">
        <f t="shared" ca="1" si="80"/>
        <v>#VALUE!</v>
      </c>
      <c r="H124" s="207" t="e">
        <f t="shared" ca="1" si="42"/>
        <v>#VALUE!</v>
      </c>
      <c r="I124" s="207" t="str">
        <f t="shared" ca="1" si="65"/>
        <v/>
      </c>
      <c r="J124" s="207" t="e">
        <f t="shared" ca="1" si="46"/>
        <v>#DIV/0!</v>
      </c>
      <c r="K124" s="207" t="e">
        <f t="shared" ca="1" si="66"/>
        <v>#VALUE!</v>
      </c>
      <c r="L124" s="605"/>
      <c r="M124" s="207" t="b">
        <f>IF(OR(Force_3_2!A22="",Force_3_2!R22="",D42=0),FALSE,TRUE)</f>
        <v>0</v>
      </c>
    </row>
    <row r="125" spans="2:13">
      <c r="B125" s="590"/>
      <c r="C125" s="207" t="e">
        <f t="shared" ca="1" si="40"/>
        <v>#VALUE!</v>
      </c>
      <c r="D125" s="207" t="e">
        <f t="shared" ref="D125:G125" ca="1" si="81">TRIM(TEXT(ROUND(M43,$S$90),"# ##"&amp;$T$90))</f>
        <v>#VALUE!</v>
      </c>
      <c r="E125" s="207" t="e">
        <f t="shared" ca="1" si="81"/>
        <v>#VALUE!</v>
      </c>
      <c r="F125" s="207" t="e">
        <f t="shared" ca="1" si="81"/>
        <v>#VALUE!</v>
      </c>
      <c r="G125" s="207" t="e">
        <f t="shared" ca="1" si="81"/>
        <v>#VALUE!</v>
      </c>
      <c r="H125" s="207" t="e">
        <f t="shared" ca="1" si="42"/>
        <v>#VALUE!</v>
      </c>
      <c r="I125" s="207" t="str">
        <f t="shared" ca="1" si="65"/>
        <v/>
      </c>
      <c r="J125" s="207" t="e">
        <f t="shared" ca="1" si="46"/>
        <v>#DIV/0!</v>
      </c>
      <c r="K125" s="207" t="e">
        <f t="shared" ca="1" si="66"/>
        <v>#VALUE!</v>
      </c>
      <c r="L125" s="605"/>
      <c r="M125" s="207" t="b">
        <f>IF(OR(Force_3_2!A23="",Force_3_2!R23="",D43=0),FALSE,TRUE)</f>
        <v>0</v>
      </c>
    </row>
    <row r="126" spans="2:13">
      <c r="B126" s="591"/>
      <c r="C126" s="207" t="e">
        <f t="shared" ca="1" si="40"/>
        <v>#VALUE!</v>
      </c>
      <c r="D126" s="207" t="e">
        <f t="shared" ref="D126:G126" ca="1" si="82">TRIM(TEXT(ROUND(M44,$S$90),"# ##"&amp;$T$90))</f>
        <v>#VALUE!</v>
      </c>
      <c r="E126" s="207" t="e">
        <f t="shared" ca="1" si="82"/>
        <v>#VALUE!</v>
      </c>
      <c r="F126" s="207" t="e">
        <f t="shared" ca="1" si="82"/>
        <v>#VALUE!</v>
      </c>
      <c r="G126" s="207" t="e">
        <f t="shared" ca="1" si="82"/>
        <v>#VALUE!</v>
      </c>
      <c r="H126" s="207" t="e">
        <f t="shared" ca="1" si="42"/>
        <v>#VALUE!</v>
      </c>
      <c r="I126" s="207" t="str">
        <f t="shared" ca="1" si="65"/>
        <v/>
      </c>
      <c r="J126" s="207" t="e">
        <f t="shared" ca="1" si="46"/>
        <v>#DIV/0!</v>
      </c>
      <c r="K126" s="207" t="e">
        <f t="shared" ca="1" si="66"/>
        <v>#VALUE!</v>
      </c>
      <c r="L126" s="606"/>
      <c r="M126" s="207" t="b">
        <f>IF(OR(Force_3_2!A24="",Force_3_2!R24="",D44=0),FALSE,TRUE)</f>
        <v>0</v>
      </c>
    </row>
    <row r="129" spans="1:31" s="159" customFormat="1" ht="18" customHeight="1">
      <c r="A129" s="158" t="s">
        <v>268</v>
      </c>
      <c r="AB129" s="160"/>
    </row>
    <row r="130" spans="1:31" s="159" customFormat="1" ht="14.25">
      <c r="B130" s="607" t="s">
        <v>269</v>
      </c>
      <c r="C130" s="608"/>
      <c r="D130" s="264" t="s">
        <v>270</v>
      </c>
      <c r="E130" s="264" t="s">
        <v>271</v>
      </c>
      <c r="F130" s="264" t="s">
        <v>272</v>
      </c>
      <c r="G130" s="264" t="s">
        <v>273</v>
      </c>
      <c r="I130" s="265" t="s">
        <v>370</v>
      </c>
      <c r="J130" s="265" t="s">
        <v>371</v>
      </c>
      <c r="K130" s="264" t="s">
        <v>372</v>
      </c>
      <c r="L130" s="265" t="s">
        <v>373</v>
      </c>
      <c r="M130" s="265" t="s">
        <v>374</v>
      </c>
      <c r="N130" s="264" t="s">
        <v>375</v>
      </c>
      <c r="O130" s="264" t="s">
        <v>376</v>
      </c>
      <c r="AB130" s="160"/>
    </row>
    <row r="131" spans="1:31" s="159" customFormat="1" ht="14.25" customHeight="1">
      <c r="B131" s="266" t="s">
        <v>367</v>
      </c>
      <c r="C131" s="267"/>
      <c r="D131" s="268"/>
      <c r="E131" s="268"/>
      <c r="F131" s="269">
        <v>39600</v>
      </c>
      <c r="G131" s="609"/>
      <c r="I131" s="265" t="str">
        <f>IF(AND(M91,M109),B133,IF(M91,B132,B131))</f>
        <v>압축</v>
      </c>
      <c r="J131" s="264">
        <f>COUNTIF(M91:M126,TRUE)</f>
        <v>0</v>
      </c>
      <c r="K131" s="269">
        <f>IF(AND(M91,M109),F133,IF(M91,F132,F131))</f>
        <v>39600</v>
      </c>
      <c r="L131" s="270">
        <f>J131-IF(I131="압축 및 인장",12,6)</f>
        <v>-6</v>
      </c>
      <c r="M131" s="271">
        <f>IF(L131&lt;0,0,K131*20%*L131)</f>
        <v>0</v>
      </c>
      <c r="N131" s="271">
        <f>K131+M131</f>
        <v>39600</v>
      </c>
      <c r="O131" s="601">
        <f>SUM(N131:N133)</f>
        <v>39600</v>
      </c>
      <c r="AB131" s="160"/>
    </row>
    <row r="132" spans="1:31" s="159" customFormat="1" ht="14.25">
      <c r="B132" s="266" t="s">
        <v>368</v>
      </c>
      <c r="C132" s="267"/>
      <c r="D132" s="268"/>
      <c r="E132" s="268"/>
      <c r="F132" s="269">
        <v>48200</v>
      </c>
      <c r="G132" s="610"/>
      <c r="I132" s="265"/>
      <c r="J132" s="264"/>
      <c r="K132" s="269"/>
      <c r="L132" s="270"/>
      <c r="M132" s="271"/>
      <c r="N132" s="271"/>
      <c r="O132" s="602"/>
      <c r="AB132" s="160"/>
    </row>
    <row r="133" spans="1:31" s="159" customFormat="1" ht="14.25">
      <c r="B133" s="272" t="s">
        <v>369</v>
      </c>
      <c r="C133" s="267"/>
      <c r="D133" s="268"/>
      <c r="E133" s="268"/>
      <c r="F133" s="269">
        <v>80700</v>
      </c>
      <c r="G133" s="610"/>
      <c r="I133" s="264"/>
      <c r="J133" s="264"/>
      <c r="K133" s="269"/>
      <c r="L133" s="270"/>
      <c r="M133" s="271"/>
      <c r="N133" s="271"/>
      <c r="O133" s="603"/>
      <c r="AB133" s="160"/>
    </row>
    <row r="134" spans="1:31" s="159" customFormat="1" ht="14.25">
      <c r="B134" s="272"/>
      <c r="C134" s="267"/>
      <c r="D134" s="268"/>
      <c r="E134" s="268"/>
      <c r="F134" s="269"/>
      <c r="G134" s="610"/>
      <c r="O134" s="161"/>
      <c r="AE134" s="160"/>
    </row>
    <row r="135" spans="1:31" s="159" customFormat="1" ht="14.25">
      <c r="B135" s="272"/>
      <c r="C135" s="267"/>
      <c r="D135" s="268"/>
      <c r="E135" s="268"/>
      <c r="F135" s="269"/>
      <c r="G135" s="610"/>
      <c r="I135" s="162" t="s">
        <v>377</v>
      </c>
      <c r="AE135" s="160"/>
    </row>
    <row r="136" spans="1:31" s="159" customFormat="1" ht="14.25">
      <c r="B136" s="272"/>
      <c r="C136" s="267"/>
      <c r="D136" s="268"/>
      <c r="E136" s="268"/>
      <c r="F136" s="269"/>
      <c r="G136" s="610"/>
      <c r="I136" s="165" t="s">
        <v>378</v>
      </c>
      <c r="AE136" s="160"/>
    </row>
    <row r="137" spans="1:31" s="159" customFormat="1" ht="14.25">
      <c r="B137" s="272"/>
      <c r="C137" s="267"/>
      <c r="D137" s="268"/>
      <c r="E137" s="268"/>
      <c r="F137" s="269"/>
      <c r="G137" s="610"/>
      <c r="I137" s="163" t="s">
        <v>450</v>
      </c>
      <c r="AE137" s="160"/>
    </row>
    <row r="138" spans="1:31">
      <c r="B138" s="272"/>
      <c r="C138" s="267"/>
      <c r="D138" s="268"/>
      <c r="E138" s="268"/>
      <c r="F138" s="269"/>
      <c r="G138" s="610"/>
      <c r="I138" s="163"/>
    </row>
    <row r="139" spans="1:31">
      <c r="B139" s="272"/>
      <c r="C139" s="267"/>
      <c r="D139" s="268"/>
      <c r="E139" s="268"/>
      <c r="F139" s="269"/>
      <c r="G139" s="610"/>
    </row>
    <row r="140" spans="1:31">
      <c r="B140" s="272"/>
      <c r="C140" s="267"/>
      <c r="D140" s="268"/>
      <c r="E140" s="268"/>
      <c r="F140" s="269"/>
      <c r="G140" s="610"/>
    </row>
    <row r="141" spans="1:31">
      <c r="B141" s="272"/>
      <c r="C141" s="267"/>
      <c r="D141" s="268"/>
      <c r="E141" s="268"/>
      <c r="F141" s="269"/>
      <c r="G141" s="610"/>
    </row>
    <row r="142" spans="1:31">
      <c r="B142" s="272"/>
      <c r="C142" s="267"/>
      <c r="D142" s="268"/>
      <c r="E142" s="268"/>
      <c r="F142" s="269"/>
      <c r="G142" s="610"/>
    </row>
    <row r="143" spans="1:31">
      <c r="B143" s="272"/>
      <c r="C143" s="267"/>
      <c r="D143" s="268"/>
      <c r="E143" s="268"/>
      <c r="F143" s="269"/>
      <c r="G143" s="610"/>
    </row>
    <row r="144" spans="1:31">
      <c r="B144" s="272"/>
      <c r="C144" s="267"/>
      <c r="D144" s="268"/>
      <c r="E144" s="268"/>
      <c r="F144" s="269"/>
      <c r="G144" s="610"/>
    </row>
    <row r="145" spans="2:7">
      <c r="B145" s="272"/>
      <c r="C145" s="267"/>
      <c r="D145" s="268"/>
      <c r="E145" s="268"/>
      <c r="F145" s="269"/>
      <c r="G145" s="610"/>
    </row>
    <row r="146" spans="2:7">
      <c r="B146" s="272"/>
      <c r="C146" s="267"/>
      <c r="D146" s="268"/>
      <c r="E146" s="268"/>
      <c r="F146" s="269"/>
      <c r="G146" s="611"/>
    </row>
  </sheetData>
  <mergeCells count="43">
    <mergeCell ref="B88:B90"/>
    <mergeCell ref="C88:C89"/>
    <mergeCell ref="O131:O133"/>
    <mergeCell ref="B91:B108"/>
    <mergeCell ref="L91:L126"/>
    <mergeCell ref="B109:B126"/>
    <mergeCell ref="B130:C130"/>
    <mergeCell ref="G131:G146"/>
    <mergeCell ref="D88:G88"/>
    <mergeCell ref="I88:I89"/>
    <mergeCell ref="J88:J89"/>
    <mergeCell ref="K88:K89"/>
    <mergeCell ref="B6:B8"/>
    <mergeCell ref="D6:D8"/>
    <mergeCell ref="B9:B26"/>
    <mergeCell ref="E6:E8"/>
    <mergeCell ref="F6:F7"/>
    <mergeCell ref="C6:C8"/>
    <mergeCell ref="B27:B44"/>
    <mergeCell ref="B50:B67"/>
    <mergeCell ref="B68:B85"/>
    <mergeCell ref="B47:B49"/>
    <mergeCell ref="C47:C48"/>
    <mergeCell ref="W7:Y7"/>
    <mergeCell ref="S6:S7"/>
    <mergeCell ref="Q6:Q7"/>
    <mergeCell ref="G6:I6"/>
    <mergeCell ref="J6:L6"/>
    <mergeCell ref="U7:U8"/>
    <mergeCell ref="L47:L48"/>
    <mergeCell ref="L88:L89"/>
    <mergeCell ref="H88:H89"/>
    <mergeCell ref="O47:T47"/>
    <mergeCell ref="R6:R7"/>
    <mergeCell ref="M6:O6"/>
    <mergeCell ref="P6:P7"/>
    <mergeCell ref="G47:K47"/>
    <mergeCell ref="AA47:AA48"/>
    <mergeCell ref="M88:M90"/>
    <mergeCell ref="N47:N48"/>
    <mergeCell ref="M47:M48"/>
    <mergeCell ref="V47:Y47"/>
    <mergeCell ref="U47:U48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29</vt:i4>
      </vt:variant>
    </vt:vector>
  </HeadingPairs>
  <TitlesOfParts>
    <vt:vector size="4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Force_3_1</vt:lpstr>
      <vt:lpstr>Force_3_2</vt:lpstr>
      <vt:lpstr>'교정결과-E'!B_Tag</vt:lpstr>
      <vt:lpstr>'교정결과-HY'!B_Tag</vt:lpstr>
      <vt:lpstr>B_Tag</vt:lpstr>
      <vt:lpstr>판정결과!B_Tag_2</vt:lpstr>
      <vt:lpstr>부록!B_Tag_3</vt:lpstr>
      <vt:lpstr>Force_3_1_CMC</vt:lpstr>
      <vt:lpstr>Force_3_1_Condition</vt:lpstr>
      <vt:lpstr>Force_3_1_Condition_Temp</vt:lpstr>
      <vt:lpstr>Force_3_1_Resolution</vt:lpstr>
      <vt:lpstr>Force_3_1_Result</vt:lpstr>
      <vt:lpstr>Force_3_1_Result_ADJ</vt:lpstr>
      <vt:lpstr>Force_3_1_Spec</vt:lpstr>
      <vt:lpstr>Force_3_1_STD1</vt:lpstr>
      <vt:lpstr>Force_3_1_STD2</vt:lpstr>
      <vt:lpstr>Force_3_2!Force_3_2_CMC</vt:lpstr>
      <vt:lpstr>Force_3_2!Force_3_2_Condition</vt:lpstr>
      <vt:lpstr>Force_3_2_Condition_Temp</vt:lpstr>
      <vt:lpstr>Force_3_2!Force_3_2_Resolution</vt:lpstr>
      <vt:lpstr>Force_3_2!Force_3_2_Result</vt:lpstr>
      <vt:lpstr>Force_3_2_Result_ADJ</vt:lpstr>
      <vt:lpstr>Force_3_2!Force_3_2_Spec</vt:lpstr>
      <vt:lpstr>Force_3_2!Force_3_2_STD1</vt:lpstr>
      <vt:lpstr>Force_3_2!Force_3_2_STD2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2021-08-04T23:59:21Z</cp:lastPrinted>
  <dcterms:created xsi:type="dcterms:W3CDTF">2004-11-10T00:11:43Z</dcterms:created>
  <dcterms:modified xsi:type="dcterms:W3CDTF">2021-09-24T00:20:05Z</dcterms:modified>
</cp:coreProperties>
</file>