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16"/>
  </bookViews>
  <sheets>
    <sheet name="기본정보" sheetId="13" r:id="rId1"/>
    <sheet name="교정결과" sheetId="11" r:id="rId2"/>
    <sheet name="교정결과-E" sheetId="23" r:id="rId3"/>
    <sheet name="교정결과-HY" sheetId="31" r:id="rId4"/>
    <sheet name="판정결과" sheetId="25" r:id="rId5"/>
    <sheet name="부록" sheetId="24" r:id="rId6"/>
    <sheet name="RAWDATA" sheetId="3" r:id="rId7"/>
    <sheet name="측정불확도추정보고서" sheetId="28" r:id="rId8"/>
    <sheet name="토크교정기BMC" sheetId="27" r:id="rId9"/>
    <sheet name="Calcu" sheetId="30" r:id="rId10"/>
    <sheet name="Calcu_ADJ" sheetId="35" r:id="rId11"/>
    <sheet name="STD_Data" sheetId="26" r:id="rId12"/>
    <sheet name="Torque_1" sheetId="14" r:id="rId13"/>
  </sheets>
  <definedNames>
    <definedName name="_xlnm._FilterDatabase" localSheetId="0" hidden="1">기본정보!#REF!</definedName>
    <definedName name="B_Tag" localSheetId="2">'교정결과-E'!$B$90:$J$90</definedName>
    <definedName name="B_Tag" localSheetId="3">'교정결과-HY'!$B$52:$Q$52</definedName>
    <definedName name="B_Tag">교정결과!$B$90:$J$90</definedName>
    <definedName name="B_Tag_2" localSheetId="4">판정결과!$B$49:$K$49</definedName>
    <definedName name="B_Tag_3" localSheetId="5">부록!$B$10:$K$10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  <definedName name="Torque_1_CMC">Torque_1!$E$4:$G$24</definedName>
    <definedName name="Torque_1_Condition">Torque_1!$A$4:$D$24</definedName>
    <definedName name="Torque_1_Resolution">Torque_1!$H$4:$K$24</definedName>
    <definedName name="Torque_1_Result">Torque_1!$O$4:$Q$24</definedName>
    <definedName name="Torque_1_Result_ADJ">Torque_1!$V$4:$X$24</definedName>
    <definedName name="Torque_1_Result_ADJ2">Torque_1!$Y$4:$AA$24</definedName>
    <definedName name="Torque_1_Result2">Torque_1!$R$4:$T$24</definedName>
    <definedName name="Torque_1_Spec">Torque_1!$L$4:$N$24</definedName>
    <definedName name="Torque_1_STD1">Torque_1!$A$28</definedName>
    <definedName name="Torque_1_STD2">Torque_1!$A$52</definedName>
    <definedName name="Torque_1_STD3">Torque_1!$A$76</definedName>
  </definedNames>
  <calcPr calcId="162913"/>
</workbook>
</file>

<file path=xl/calcChain.xml><?xml version="1.0" encoding="utf-8"?>
<calcChain xmlns="http://schemas.openxmlformats.org/spreadsheetml/2006/main">
  <c r="G80" i="23" l="1"/>
  <c r="H80" i="23"/>
  <c r="D81" i="23"/>
  <c r="E81" i="23"/>
  <c r="G81" i="23"/>
  <c r="H81" i="23"/>
  <c r="E80" i="23"/>
  <c r="D80" i="23"/>
  <c r="G37" i="23" l="1"/>
  <c r="H37" i="23"/>
  <c r="D38" i="23"/>
  <c r="E38" i="23"/>
  <c r="G38" i="23"/>
  <c r="H38" i="23"/>
  <c r="E37" i="23"/>
  <c r="D37" i="23"/>
  <c r="G79" i="11" l="1"/>
  <c r="H79" i="11"/>
  <c r="D80" i="11"/>
  <c r="E80" i="11"/>
  <c r="G80" i="11"/>
  <c r="H80" i="11"/>
  <c r="E79" i="11"/>
  <c r="D79" i="11"/>
  <c r="H37" i="11"/>
  <c r="G37" i="11"/>
  <c r="H36" i="11"/>
  <c r="G36" i="11"/>
  <c r="E37" i="11"/>
  <c r="D37" i="11"/>
  <c r="E36" i="11"/>
  <c r="D36" i="11"/>
  <c r="AG48" i="30" l="1"/>
  <c r="AG47" i="30"/>
  <c r="AG46" i="30"/>
  <c r="AG45" i="30"/>
  <c r="AG44" i="30"/>
  <c r="AG43" i="30"/>
  <c r="AG42" i="30"/>
  <c r="AG41" i="30"/>
  <c r="AG40" i="30"/>
  <c r="AG39" i="30"/>
  <c r="AG38" i="30"/>
  <c r="AG37" i="30"/>
  <c r="AG36" i="30"/>
  <c r="AG35" i="30"/>
  <c r="AG34" i="30"/>
  <c r="AG33" i="30"/>
  <c r="AG32" i="30"/>
  <c r="AG31" i="30"/>
  <c r="AG30" i="30"/>
  <c r="AG29" i="30"/>
  <c r="AG28" i="30"/>
  <c r="AG27" i="30"/>
  <c r="AG26" i="30"/>
  <c r="AG25" i="30"/>
  <c r="AG24" i="30"/>
  <c r="AG23" i="30"/>
  <c r="AG22" i="30"/>
  <c r="AG21" i="30"/>
  <c r="AG20" i="30"/>
  <c r="AG19" i="30"/>
  <c r="AG18" i="30"/>
  <c r="AG17" i="30"/>
  <c r="AG16" i="30"/>
  <c r="AG15" i="30"/>
  <c r="AG14" i="30"/>
  <c r="AG13" i="30"/>
  <c r="C43" i="13"/>
  <c r="Q32" i="31"/>
  <c r="Q14" i="31"/>
  <c r="L129" i="35" l="1"/>
  <c r="L128" i="35"/>
  <c r="L127" i="35"/>
  <c r="L126" i="35"/>
  <c r="L125" i="35"/>
  <c r="L124" i="35"/>
  <c r="L123" i="35"/>
  <c r="L122" i="35"/>
  <c r="L121" i="35"/>
  <c r="L120" i="35"/>
  <c r="L119" i="35"/>
  <c r="L118" i="35"/>
  <c r="L117" i="35"/>
  <c r="L116" i="35"/>
  <c r="L115" i="35"/>
  <c r="L114" i="35"/>
  <c r="L113" i="35"/>
  <c r="L112" i="35"/>
  <c r="L111" i="35"/>
  <c r="L110" i="35"/>
  <c r="L109" i="35"/>
  <c r="L108" i="35"/>
  <c r="L107" i="35"/>
  <c r="L106" i="35"/>
  <c r="L105" i="35"/>
  <c r="L104" i="35"/>
  <c r="L103" i="35"/>
  <c r="L102" i="35"/>
  <c r="L101" i="35"/>
  <c r="L100" i="35"/>
  <c r="L99" i="35"/>
  <c r="L98" i="35"/>
  <c r="L97" i="35"/>
  <c r="L96" i="35"/>
  <c r="L95" i="35"/>
  <c r="L94" i="35"/>
  <c r="Q50" i="3" l="1"/>
  <c r="P50" i="3"/>
  <c r="O50" i="3"/>
  <c r="Q49" i="3"/>
  <c r="P49" i="3"/>
  <c r="O49" i="3"/>
  <c r="Q48" i="3"/>
  <c r="P48" i="3"/>
  <c r="O48" i="3"/>
  <c r="Q47" i="3"/>
  <c r="P47" i="3"/>
  <c r="O47" i="3"/>
  <c r="Q46" i="3"/>
  <c r="P46" i="3"/>
  <c r="O46" i="3"/>
  <c r="Q45" i="3"/>
  <c r="P45" i="3"/>
  <c r="O45" i="3"/>
  <c r="Q44" i="3"/>
  <c r="P44" i="3"/>
  <c r="O44" i="3"/>
  <c r="Q43" i="3"/>
  <c r="P43" i="3"/>
  <c r="O43" i="3"/>
  <c r="Q42" i="3"/>
  <c r="P42" i="3"/>
  <c r="O42" i="3"/>
  <c r="Q41" i="3"/>
  <c r="P41" i="3"/>
  <c r="O41" i="3"/>
  <c r="Q40" i="3"/>
  <c r="P40" i="3"/>
  <c r="O40" i="3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AG48" i="35" l="1"/>
  <c r="O49" i="31" s="1"/>
  <c r="AG47" i="35"/>
  <c r="AG46" i="35"/>
  <c r="AG45" i="35"/>
  <c r="AG44" i="35"/>
  <c r="O45" i="31" s="1"/>
  <c r="AG43" i="35"/>
  <c r="AG42" i="35"/>
  <c r="AG41" i="35"/>
  <c r="AG40" i="35"/>
  <c r="O41" i="31" s="1"/>
  <c r="AG39" i="35"/>
  <c r="AG38" i="35"/>
  <c r="AG37" i="35"/>
  <c r="AG36" i="35"/>
  <c r="O37" i="31" s="1"/>
  <c r="AG35" i="35"/>
  <c r="AG34" i="35"/>
  <c r="AG33" i="35"/>
  <c r="AG32" i="35"/>
  <c r="O33" i="31" s="1"/>
  <c r="AG31" i="35"/>
  <c r="AG30" i="35"/>
  <c r="AG29" i="35"/>
  <c r="AG28" i="35"/>
  <c r="AG27" i="35"/>
  <c r="AG26" i="35"/>
  <c r="AG25" i="35"/>
  <c r="AG24" i="35"/>
  <c r="AG23" i="35"/>
  <c r="AG22" i="35"/>
  <c r="AG21" i="35"/>
  <c r="AG20" i="35"/>
  <c r="AG19" i="35"/>
  <c r="AG18" i="35"/>
  <c r="AG17" i="35"/>
  <c r="AG16" i="35"/>
  <c r="AG15" i="35"/>
  <c r="AG14" i="35"/>
  <c r="AG13" i="35"/>
  <c r="O14" i="31" s="1"/>
  <c r="E95" i="35"/>
  <c r="E96" i="35"/>
  <c r="E97" i="35"/>
  <c r="E98" i="35"/>
  <c r="E99" i="35"/>
  <c r="E100" i="35"/>
  <c r="E101" i="35"/>
  <c r="E102" i="35"/>
  <c r="E103" i="35"/>
  <c r="E104" i="35"/>
  <c r="E105" i="35"/>
  <c r="E106" i="35"/>
  <c r="E107" i="35"/>
  <c r="E108" i="35"/>
  <c r="E109" i="35"/>
  <c r="E110" i="35"/>
  <c r="E111" i="35"/>
  <c r="E112" i="35"/>
  <c r="E113" i="35"/>
  <c r="E114" i="35"/>
  <c r="E115" i="35"/>
  <c r="E116" i="35"/>
  <c r="E117" i="35"/>
  <c r="E118" i="35"/>
  <c r="E119" i="35"/>
  <c r="E120" i="35"/>
  <c r="E121" i="35"/>
  <c r="E122" i="35"/>
  <c r="E123" i="35"/>
  <c r="E124" i="35"/>
  <c r="E125" i="35"/>
  <c r="E126" i="35"/>
  <c r="E127" i="35"/>
  <c r="E128" i="35"/>
  <c r="E129" i="35"/>
  <c r="E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94" i="35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0" i="31"/>
  <c r="O31" i="31"/>
  <c r="O32" i="31"/>
  <c r="O34" i="31"/>
  <c r="O35" i="31"/>
  <c r="O36" i="31"/>
  <c r="O38" i="31"/>
  <c r="O39" i="31"/>
  <c r="O40" i="31"/>
  <c r="O42" i="31"/>
  <c r="O43" i="31"/>
  <c r="O44" i="31"/>
  <c r="O46" i="31"/>
  <c r="O47" i="31"/>
  <c r="O48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G48" i="35"/>
  <c r="F48" i="35"/>
  <c r="E48" i="35"/>
  <c r="H319" i="28" s="1"/>
  <c r="G47" i="35"/>
  <c r="T318" i="28" s="1"/>
  <c r="Z318" i="28" s="1"/>
  <c r="F47" i="35"/>
  <c r="E47" i="35"/>
  <c r="G46" i="35"/>
  <c r="T317" i="28" s="1"/>
  <c r="F46" i="35"/>
  <c r="N317" i="28" s="1"/>
  <c r="E46" i="35"/>
  <c r="G45" i="35"/>
  <c r="F45" i="35"/>
  <c r="N316" i="28" s="1"/>
  <c r="E45" i="35"/>
  <c r="G44" i="35"/>
  <c r="F44" i="35"/>
  <c r="E44" i="35"/>
  <c r="G43" i="35"/>
  <c r="T314" i="28" s="1"/>
  <c r="Z314" i="28" s="1"/>
  <c r="F43" i="35"/>
  <c r="E43" i="35"/>
  <c r="G42" i="35"/>
  <c r="T313" i="28" s="1"/>
  <c r="F42" i="35"/>
  <c r="E42" i="35"/>
  <c r="G41" i="35"/>
  <c r="F41" i="35"/>
  <c r="E41" i="35"/>
  <c r="H312" i="28" s="1"/>
  <c r="G40" i="35"/>
  <c r="F40" i="35"/>
  <c r="E40" i="35"/>
  <c r="G39" i="35"/>
  <c r="T310" i="28" s="1"/>
  <c r="Z310" i="28" s="1"/>
  <c r="F39" i="35"/>
  <c r="E39" i="35"/>
  <c r="G38" i="35"/>
  <c r="F38" i="35"/>
  <c r="N309" i="28" s="1"/>
  <c r="E38" i="35"/>
  <c r="G37" i="35"/>
  <c r="F37" i="35"/>
  <c r="E37" i="35"/>
  <c r="H308" i="28" s="1"/>
  <c r="G36" i="35"/>
  <c r="F36" i="35"/>
  <c r="E36" i="35"/>
  <c r="H307" i="28" s="1"/>
  <c r="G35" i="35"/>
  <c r="T306" i="28" s="1"/>
  <c r="Z306" i="28" s="1"/>
  <c r="F35" i="35"/>
  <c r="E35" i="35"/>
  <c r="H306" i="28" s="1"/>
  <c r="G34" i="35"/>
  <c r="T305" i="28" s="1"/>
  <c r="F34" i="35"/>
  <c r="N305" i="28" s="1"/>
  <c r="E34" i="35"/>
  <c r="G33" i="35"/>
  <c r="F33" i="35"/>
  <c r="N304" i="28" s="1"/>
  <c r="E33" i="35"/>
  <c r="G32" i="35"/>
  <c r="F32" i="35"/>
  <c r="E32" i="35"/>
  <c r="G31" i="35"/>
  <c r="T302" i="28" s="1"/>
  <c r="Z302" i="28" s="1"/>
  <c r="F31" i="35"/>
  <c r="E31" i="35"/>
  <c r="G30" i="35"/>
  <c r="F30" i="35"/>
  <c r="E30" i="35"/>
  <c r="G29" i="35"/>
  <c r="F29" i="35"/>
  <c r="E29" i="35"/>
  <c r="G28" i="35"/>
  <c r="F28" i="35"/>
  <c r="N266" i="28" s="1"/>
  <c r="E28" i="35"/>
  <c r="G27" i="35"/>
  <c r="F27" i="35"/>
  <c r="N265" i="28" s="1"/>
  <c r="E27" i="35"/>
  <c r="H265" i="28" s="1"/>
  <c r="G26" i="35"/>
  <c r="F26" i="35"/>
  <c r="E26" i="35"/>
  <c r="H264" i="28" s="1"/>
  <c r="G25" i="35"/>
  <c r="T263" i="28" s="1"/>
  <c r="F25" i="35"/>
  <c r="E25" i="35"/>
  <c r="G24" i="35"/>
  <c r="T262" i="28" s="1"/>
  <c r="Z262" i="28" s="1"/>
  <c r="F24" i="35"/>
  <c r="N262" i="28" s="1"/>
  <c r="E24" i="35"/>
  <c r="G23" i="35"/>
  <c r="F23" i="35"/>
  <c r="E23" i="35"/>
  <c r="H261" i="28" s="1"/>
  <c r="G22" i="35"/>
  <c r="F22" i="35"/>
  <c r="E22" i="35"/>
  <c r="G21" i="35"/>
  <c r="F21" i="35"/>
  <c r="E21" i="35"/>
  <c r="G20" i="35"/>
  <c r="F20" i="35"/>
  <c r="N258" i="28" s="1"/>
  <c r="E20" i="35"/>
  <c r="G19" i="35"/>
  <c r="F19" i="35"/>
  <c r="N257" i="28" s="1"/>
  <c r="E19" i="35"/>
  <c r="H257" i="28" s="1"/>
  <c r="G18" i="35"/>
  <c r="F18" i="35"/>
  <c r="E18" i="35"/>
  <c r="H256" i="28" s="1"/>
  <c r="G17" i="35"/>
  <c r="T255" i="28" s="1"/>
  <c r="F17" i="35"/>
  <c r="E17" i="35"/>
  <c r="G16" i="35"/>
  <c r="T254" i="28" s="1"/>
  <c r="Z254" i="28" s="1"/>
  <c r="F16" i="35"/>
  <c r="N254" i="28" s="1"/>
  <c r="E16" i="35"/>
  <c r="G15" i="35"/>
  <c r="F15" i="35"/>
  <c r="E15" i="35"/>
  <c r="H253" i="28" s="1"/>
  <c r="G14" i="35"/>
  <c r="F14" i="35"/>
  <c r="E14" i="35"/>
  <c r="G13" i="35"/>
  <c r="F13" i="35"/>
  <c r="E13" i="35"/>
  <c r="B238" i="28"/>
  <c r="H238" i="28"/>
  <c r="H244" i="28"/>
  <c r="N244" i="28"/>
  <c r="Z244" i="28" s="1"/>
  <c r="T244" i="28"/>
  <c r="B245" i="28"/>
  <c r="H245" i="28"/>
  <c r="N245" i="28"/>
  <c r="T245" i="28"/>
  <c r="Z245" i="28"/>
  <c r="AF245" i="28"/>
  <c r="H246" i="28"/>
  <c r="N246" i="28"/>
  <c r="T246" i="28"/>
  <c r="Z246" i="28" s="1"/>
  <c r="B251" i="28"/>
  <c r="H251" i="28"/>
  <c r="N251" i="28"/>
  <c r="AF251" i="28" s="1"/>
  <c r="T251" i="28"/>
  <c r="B252" i="28"/>
  <c r="H252" i="28"/>
  <c r="N252" i="28"/>
  <c r="T252" i="28"/>
  <c r="B253" i="28"/>
  <c r="N253" i="28"/>
  <c r="T253" i="28"/>
  <c r="B254" i="28"/>
  <c r="H254" i="28"/>
  <c r="B255" i="28"/>
  <c r="H255" i="28"/>
  <c r="N255" i="28"/>
  <c r="B256" i="28"/>
  <c r="N256" i="28"/>
  <c r="T256" i="28"/>
  <c r="B257" i="28"/>
  <c r="T257" i="28"/>
  <c r="B258" i="28"/>
  <c r="H258" i="28"/>
  <c r="T258" i="28"/>
  <c r="B259" i="28"/>
  <c r="H259" i="28"/>
  <c r="N259" i="28"/>
  <c r="AF259" i="28" s="1"/>
  <c r="T259" i="28"/>
  <c r="B260" i="28"/>
  <c r="H260" i="28"/>
  <c r="N260" i="28"/>
  <c r="T260" i="28"/>
  <c r="B261" i="28"/>
  <c r="N261" i="28"/>
  <c r="T261" i="28"/>
  <c r="B262" i="28"/>
  <c r="H262" i="28"/>
  <c r="B263" i="28"/>
  <c r="H263" i="28"/>
  <c r="N263" i="28"/>
  <c r="B264" i="28"/>
  <c r="N264" i="28"/>
  <c r="T264" i="28"/>
  <c r="B265" i="28"/>
  <c r="T265" i="28"/>
  <c r="B266" i="28"/>
  <c r="H266" i="28"/>
  <c r="T266" i="28"/>
  <c r="B267" i="28"/>
  <c r="H267" i="28"/>
  <c r="N267" i="28"/>
  <c r="AF267" i="28" s="1"/>
  <c r="T267" i="28"/>
  <c r="B268" i="28"/>
  <c r="H268" i="28"/>
  <c r="N268" i="28"/>
  <c r="T268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H295" i="28"/>
  <c r="N295" i="28"/>
  <c r="T295" i="28"/>
  <c r="Z295" i="28"/>
  <c r="AF295" i="28"/>
  <c r="B296" i="28"/>
  <c r="H296" i="28"/>
  <c r="N296" i="28"/>
  <c r="Z296" i="28" s="1"/>
  <c r="T296" i="28"/>
  <c r="H297" i="28"/>
  <c r="Z297" i="28" s="1"/>
  <c r="N297" i="28"/>
  <c r="T297" i="28"/>
  <c r="AF297" i="28"/>
  <c r="B302" i="28"/>
  <c r="H302" i="28"/>
  <c r="N302" i="28"/>
  <c r="B303" i="28"/>
  <c r="H303" i="28"/>
  <c r="N303" i="28"/>
  <c r="T303" i="28"/>
  <c r="B304" i="28"/>
  <c r="H304" i="28"/>
  <c r="T304" i="28"/>
  <c r="B305" i="28"/>
  <c r="H305" i="28"/>
  <c r="B306" i="28"/>
  <c r="N306" i="28"/>
  <c r="B307" i="28"/>
  <c r="N307" i="28"/>
  <c r="T307" i="28"/>
  <c r="B308" i="28"/>
  <c r="N308" i="28"/>
  <c r="T308" i="28"/>
  <c r="B309" i="28"/>
  <c r="H309" i="28"/>
  <c r="T309" i="28"/>
  <c r="B310" i="28"/>
  <c r="H310" i="28"/>
  <c r="N310" i="28"/>
  <c r="B311" i="28"/>
  <c r="H311" i="28"/>
  <c r="N311" i="28"/>
  <c r="T311" i="28"/>
  <c r="B312" i="28"/>
  <c r="N312" i="28"/>
  <c r="T312" i="28"/>
  <c r="B313" i="28"/>
  <c r="H313" i="28"/>
  <c r="N313" i="28"/>
  <c r="B314" i="28"/>
  <c r="H314" i="28"/>
  <c r="N314" i="28"/>
  <c r="B315" i="28"/>
  <c r="H315" i="28"/>
  <c r="Z315" i="28" s="1"/>
  <c r="N315" i="28"/>
  <c r="T315" i="28"/>
  <c r="B316" i="28"/>
  <c r="H316" i="28"/>
  <c r="T316" i="28"/>
  <c r="B317" i="28"/>
  <c r="H317" i="28"/>
  <c r="B318" i="28"/>
  <c r="H318" i="28"/>
  <c r="N318" i="28"/>
  <c r="B319" i="28"/>
  <c r="N319" i="28"/>
  <c r="T319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X358" i="28"/>
  <c r="J359" i="28"/>
  <c r="X359" i="28"/>
  <c r="J360" i="28"/>
  <c r="X360" i="28"/>
  <c r="J361" i="28"/>
  <c r="X361" i="28"/>
  <c r="J363" i="28"/>
  <c r="X363" i="28"/>
  <c r="O371" i="28"/>
  <c r="X371" i="28"/>
  <c r="R384" i="28"/>
  <c r="V396" i="28"/>
  <c r="AM397" i="28"/>
  <c r="AI396" i="28" s="1"/>
  <c r="AE442" i="28"/>
  <c r="K443" i="28"/>
  <c r="P443" i="28"/>
  <c r="U443" i="28"/>
  <c r="Z443" i="28"/>
  <c r="AE443" i="28"/>
  <c r="AJ443" i="28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R98" i="35"/>
  <c r="K134" i="35"/>
  <c r="S72" i="35"/>
  <c r="S54" i="35"/>
  <c r="X30" i="35"/>
  <c r="C30" i="35"/>
  <c r="C29" i="35"/>
  <c r="X29" i="35" s="1"/>
  <c r="Y28" i="35"/>
  <c r="X28" i="35"/>
  <c r="C28" i="35"/>
  <c r="C27" i="35"/>
  <c r="X27" i="35" s="1"/>
  <c r="Y26" i="35"/>
  <c r="X26" i="35"/>
  <c r="C26" i="35"/>
  <c r="C25" i="35"/>
  <c r="X25" i="35" s="1"/>
  <c r="Y24" i="35"/>
  <c r="X24" i="35"/>
  <c r="C24" i="35"/>
  <c r="C23" i="35"/>
  <c r="X23" i="35" s="1"/>
  <c r="Y22" i="35"/>
  <c r="X22" i="35"/>
  <c r="C22" i="35"/>
  <c r="C21" i="35"/>
  <c r="X21" i="35" s="1"/>
  <c r="Y20" i="35"/>
  <c r="X20" i="35"/>
  <c r="C20" i="35"/>
  <c r="C19" i="35"/>
  <c r="X19" i="35" s="1"/>
  <c r="Y18" i="35"/>
  <c r="X18" i="35"/>
  <c r="C18" i="35"/>
  <c r="C17" i="35"/>
  <c r="X17" i="35" s="1"/>
  <c r="Y16" i="35"/>
  <c r="X16" i="35"/>
  <c r="C16" i="35"/>
  <c r="C15" i="35"/>
  <c r="X15" i="35" s="1"/>
  <c r="Y14" i="35"/>
  <c r="X14" i="35"/>
  <c r="C14" i="35"/>
  <c r="D13" i="35"/>
  <c r="P13" i="35" s="1"/>
  <c r="C13" i="35"/>
  <c r="X13" i="35" s="1"/>
  <c r="F7" i="35"/>
  <c r="E7" i="35"/>
  <c r="D21" i="35" s="1"/>
  <c r="D7" i="35"/>
  <c r="D29" i="35" s="1"/>
  <c r="C7" i="35"/>
  <c r="B7" i="35"/>
  <c r="H3" i="35"/>
  <c r="E3" i="35"/>
  <c r="F3" i="35" s="1"/>
  <c r="D3" i="35"/>
  <c r="C3" i="35"/>
  <c r="Z307" i="28" l="1"/>
  <c r="AF307" i="28"/>
  <c r="Z319" i="28"/>
  <c r="AF319" i="28"/>
  <c r="Z317" i="28"/>
  <c r="Z308" i="28"/>
  <c r="Z305" i="28"/>
  <c r="AF317" i="28"/>
  <c r="Z313" i="28"/>
  <c r="Z311" i="28"/>
  <c r="AF305" i="28"/>
  <c r="Z303" i="28"/>
  <c r="Z316" i="28"/>
  <c r="AF313" i="28"/>
  <c r="Z309" i="28"/>
  <c r="Z304" i="28"/>
  <c r="AF303" i="28"/>
  <c r="Z312" i="28"/>
  <c r="AF309" i="28"/>
  <c r="Z253" i="28"/>
  <c r="AF253" i="28"/>
  <c r="Z257" i="28"/>
  <c r="AF257" i="28"/>
  <c r="Z261" i="28"/>
  <c r="AF261" i="28"/>
  <c r="Z265" i="28"/>
  <c r="AF265" i="28"/>
  <c r="Z258" i="28"/>
  <c r="Z264" i="28"/>
  <c r="Z256" i="28"/>
  <c r="Z267" i="28"/>
  <c r="Z259" i="28"/>
  <c r="Z251" i="28"/>
  <c r="Z266" i="28"/>
  <c r="Z263" i="28"/>
  <c r="Z255" i="28"/>
  <c r="AF263" i="28"/>
  <c r="AF255" i="28"/>
  <c r="Z268" i="28"/>
  <c r="Z260" i="28"/>
  <c r="Z252" i="28"/>
  <c r="AK371" i="28" s="1"/>
  <c r="AB371" i="28"/>
  <c r="AF315" i="28"/>
  <c r="AF311" i="28"/>
  <c r="AG371" i="28"/>
  <c r="AF296" i="28"/>
  <c r="AF244" i="28"/>
  <c r="AF318" i="28"/>
  <c r="AF316" i="28"/>
  <c r="AF314" i="28"/>
  <c r="AF312" i="28"/>
  <c r="AF310" i="28"/>
  <c r="AF308" i="28"/>
  <c r="AF306" i="28"/>
  <c r="AF304" i="28"/>
  <c r="AF302" i="28"/>
  <c r="AF268" i="28"/>
  <c r="AF266" i="28"/>
  <c r="AF264" i="28"/>
  <c r="AF262" i="28"/>
  <c r="AF260" i="28"/>
  <c r="AF258" i="28"/>
  <c r="AF256" i="28"/>
  <c r="AF254" i="28"/>
  <c r="AF252" i="28"/>
  <c r="AF246" i="28"/>
  <c r="F55" i="35"/>
  <c r="D17" i="35"/>
  <c r="G3" i="35"/>
  <c r="F57" i="35"/>
  <c r="D19" i="35"/>
  <c r="P29" i="35"/>
  <c r="O29" i="35"/>
  <c r="N29" i="35"/>
  <c r="O13" i="35"/>
  <c r="N13" i="35"/>
  <c r="F59" i="35"/>
  <c r="L134" i="35"/>
  <c r="O134" i="35" s="1"/>
  <c r="V28" i="35"/>
  <c r="V26" i="35"/>
  <c r="Z410" i="28" s="1"/>
  <c r="V24" i="35"/>
  <c r="Q410" i="28" s="1"/>
  <c r="V22" i="35"/>
  <c r="H410" i="28" s="1"/>
  <c r="P21" i="35"/>
  <c r="O21" i="35"/>
  <c r="N21" i="35"/>
  <c r="D15" i="35"/>
  <c r="D47" i="35"/>
  <c r="D45" i="35"/>
  <c r="D48" i="35"/>
  <c r="D40" i="35"/>
  <c r="D39" i="35"/>
  <c r="D36" i="35"/>
  <c r="D35" i="35"/>
  <c r="D32" i="35"/>
  <c r="D44" i="35"/>
  <c r="D43" i="35"/>
  <c r="C55" i="35"/>
  <c r="C57" i="35"/>
  <c r="C34" i="35"/>
  <c r="C59" i="35"/>
  <c r="C61" i="35"/>
  <c r="C38" i="35"/>
  <c r="C63" i="35"/>
  <c r="C65" i="35"/>
  <c r="C42" i="35"/>
  <c r="C67" i="35"/>
  <c r="C44" i="35"/>
  <c r="C46" i="35"/>
  <c r="C69" i="35"/>
  <c r="C71" i="35"/>
  <c r="C48" i="35"/>
  <c r="Y30" i="35"/>
  <c r="D34" i="35"/>
  <c r="D37" i="35"/>
  <c r="D46" i="35"/>
  <c r="N86" i="35"/>
  <c r="N82" i="35"/>
  <c r="N85" i="35"/>
  <c r="N80" i="35"/>
  <c r="N77" i="35"/>
  <c r="N73" i="35"/>
  <c r="N70" i="35"/>
  <c r="N66" i="35"/>
  <c r="N62" i="35"/>
  <c r="N87" i="35"/>
  <c r="N81" i="35"/>
  <c r="N78" i="35"/>
  <c r="N74" i="35"/>
  <c r="N71" i="35"/>
  <c r="N88" i="35"/>
  <c r="N83" i="35"/>
  <c r="N79" i="35"/>
  <c r="N75" i="35"/>
  <c r="N72" i="35"/>
  <c r="N68" i="35"/>
  <c r="N64" i="35"/>
  <c r="N60" i="35"/>
  <c r="N67" i="35"/>
  <c r="N59" i="35"/>
  <c r="N58" i="35"/>
  <c r="N84" i="35"/>
  <c r="N69" i="35"/>
  <c r="N61" i="35"/>
  <c r="N54" i="35"/>
  <c r="N63" i="35"/>
  <c r="N57" i="35"/>
  <c r="N55" i="35"/>
  <c r="N89" i="35"/>
  <c r="N65" i="35"/>
  <c r="N76" i="35"/>
  <c r="N56" i="35"/>
  <c r="C54" i="35"/>
  <c r="Y13" i="35"/>
  <c r="F54" i="35" s="1"/>
  <c r="D14" i="35"/>
  <c r="J134" i="35" s="1"/>
  <c r="C56" i="35"/>
  <c r="C33" i="35"/>
  <c r="Y15" i="35"/>
  <c r="D16" i="35"/>
  <c r="C58" i="35"/>
  <c r="Y17" i="35"/>
  <c r="D18" i="35"/>
  <c r="C60" i="35"/>
  <c r="C37" i="35"/>
  <c r="Y19" i="35"/>
  <c r="D20" i="35"/>
  <c r="C62" i="35"/>
  <c r="Y21" i="35"/>
  <c r="D22" i="35"/>
  <c r="C64" i="35"/>
  <c r="C41" i="35"/>
  <c r="Y23" i="35"/>
  <c r="D24" i="35"/>
  <c r="C66" i="35"/>
  <c r="C43" i="35"/>
  <c r="Y25" i="35"/>
  <c r="D26" i="35"/>
  <c r="C68" i="35"/>
  <c r="C45" i="35"/>
  <c r="Y27" i="35"/>
  <c r="D28" i="35"/>
  <c r="C47" i="35"/>
  <c r="C70" i="35"/>
  <c r="Y29" i="35"/>
  <c r="D30" i="35"/>
  <c r="C31" i="35"/>
  <c r="C36" i="35"/>
  <c r="C39" i="35"/>
  <c r="F61" i="35"/>
  <c r="F63" i="35"/>
  <c r="D23" i="35"/>
  <c r="F65" i="35"/>
  <c r="D25" i="35"/>
  <c r="F67" i="35"/>
  <c r="D27" i="35"/>
  <c r="F69" i="35"/>
  <c r="D31" i="35"/>
  <c r="D33" i="35"/>
  <c r="D38" i="35"/>
  <c r="D41" i="35"/>
  <c r="D42" i="35"/>
  <c r="C32" i="35"/>
  <c r="C35" i="35"/>
  <c r="C40" i="35"/>
  <c r="S371" i="28" l="1"/>
  <c r="H411" i="28"/>
  <c r="Q411" i="28"/>
  <c r="Z411" i="28"/>
  <c r="N134" i="35"/>
  <c r="P134" i="35" s="1"/>
  <c r="Q134" i="35"/>
  <c r="R134" i="35" s="1"/>
  <c r="N38" i="35"/>
  <c r="P38" i="35"/>
  <c r="O38" i="35"/>
  <c r="P27" i="35"/>
  <c r="O27" i="35"/>
  <c r="N27" i="35"/>
  <c r="C81" i="35"/>
  <c r="Y40" i="35"/>
  <c r="X40" i="35"/>
  <c r="N31" i="35"/>
  <c r="P31" i="35"/>
  <c r="O31" i="35"/>
  <c r="C72" i="35"/>
  <c r="X31" i="35"/>
  <c r="Y31" i="35"/>
  <c r="F72" i="35" s="1"/>
  <c r="C88" i="35"/>
  <c r="X47" i="35"/>
  <c r="Y47" i="35"/>
  <c r="F68" i="35"/>
  <c r="I66" i="35"/>
  <c r="D66" i="35"/>
  <c r="K66" i="35" s="1"/>
  <c r="L66" i="35" s="1"/>
  <c r="H66" i="35"/>
  <c r="E66" i="35"/>
  <c r="F64" i="35"/>
  <c r="I62" i="35"/>
  <c r="D62" i="35"/>
  <c r="K62" i="35" s="1"/>
  <c r="L62" i="35" s="1"/>
  <c r="H62" i="35"/>
  <c r="E62" i="35"/>
  <c r="N18" i="35"/>
  <c r="P18" i="35"/>
  <c r="O18" i="35"/>
  <c r="I56" i="35"/>
  <c r="D56" i="35"/>
  <c r="K56" i="35" s="1"/>
  <c r="L56" i="35" s="1"/>
  <c r="H56" i="35"/>
  <c r="E56" i="35"/>
  <c r="C76" i="35"/>
  <c r="X35" i="35"/>
  <c r="Y35" i="35"/>
  <c r="N41" i="35"/>
  <c r="P41" i="35"/>
  <c r="O41" i="35"/>
  <c r="P23" i="35"/>
  <c r="O23" i="35"/>
  <c r="N23" i="35"/>
  <c r="P30" i="35"/>
  <c r="O30" i="35"/>
  <c r="N30" i="35"/>
  <c r="C86" i="35"/>
  <c r="X45" i="35"/>
  <c r="Y45" i="35"/>
  <c r="N26" i="35"/>
  <c r="P26" i="35"/>
  <c r="O26" i="35"/>
  <c r="C82" i="35"/>
  <c r="X41" i="35"/>
  <c r="Y41" i="35"/>
  <c r="N22" i="35"/>
  <c r="P22" i="35"/>
  <c r="O22" i="35"/>
  <c r="F58" i="35"/>
  <c r="N16" i="35"/>
  <c r="P16" i="35"/>
  <c r="O16" i="35"/>
  <c r="I54" i="35"/>
  <c r="D54" i="35"/>
  <c r="K54" i="35" s="1"/>
  <c r="L54" i="35" s="1"/>
  <c r="E54" i="35"/>
  <c r="H54" i="35"/>
  <c r="N34" i="35"/>
  <c r="P34" i="35"/>
  <c r="O34" i="35"/>
  <c r="C85" i="35"/>
  <c r="Y44" i="35"/>
  <c r="X44" i="35"/>
  <c r="I65" i="35"/>
  <c r="D65" i="35"/>
  <c r="K65" i="35" s="1"/>
  <c r="L65" i="35" s="1"/>
  <c r="H65" i="35"/>
  <c r="E65" i="35"/>
  <c r="C79" i="35"/>
  <c r="X38" i="35"/>
  <c r="Y38" i="35"/>
  <c r="I55" i="35"/>
  <c r="D55" i="35"/>
  <c r="H55" i="35"/>
  <c r="E55" i="35"/>
  <c r="N32" i="35"/>
  <c r="O32" i="35"/>
  <c r="P32" i="35"/>
  <c r="N40" i="35"/>
  <c r="O40" i="35"/>
  <c r="P40" i="35"/>
  <c r="J16" i="35"/>
  <c r="R276" i="28" s="1"/>
  <c r="J20" i="35"/>
  <c r="R280" i="28" s="1"/>
  <c r="J24" i="35"/>
  <c r="R284" i="28" s="1"/>
  <c r="J28" i="35"/>
  <c r="R288" i="28" s="1"/>
  <c r="J35" i="35"/>
  <c r="R328" i="28" s="1"/>
  <c r="J17" i="35"/>
  <c r="R277" i="28" s="1"/>
  <c r="J25" i="35"/>
  <c r="R285" i="28" s="1"/>
  <c r="I37" i="35"/>
  <c r="M330" i="28" s="1"/>
  <c r="H26" i="35"/>
  <c r="H286" i="28" s="1"/>
  <c r="J39" i="35"/>
  <c r="R332" i="28" s="1"/>
  <c r="I14" i="35"/>
  <c r="M274" i="28" s="1"/>
  <c r="I18" i="35"/>
  <c r="M278" i="28" s="1"/>
  <c r="I22" i="35"/>
  <c r="M282" i="28" s="1"/>
  <c r="I26" i="35"/>
  <c r="M286" i="28" s="1"/>
  <c r="J30" i="35"/>
  <c r="R290" i="28" s="1"/>
  <c r="I41" i="35"/>
  <c r="M334" i="28" s="1"/>
  <c r="H36" i="35"/>
  <c r="H329" i="28" s="1"/>
  <c r="I46" i="35"/>
  <c r="M339" i="28" s="1"/>
  <c r="J34" i="35"/>
  <c r="R327" i="28" s="1"/>
  <c r="J45" i="35"/>
  <c r="R338" i="28" s="1"/>
  <c r="H35" i="35"/>
  <c r="H328" i="28" s="1"/>
  <c r="H39" i="35"/>
  <c r="H332" i="28" s="1"/>
  <c r="H43" i="35"/>
  <c r="H336" i="28" s="1"/>
  <c r="J44" i="35"/>
  <c r="R337" i="28" s="1"/>
  <c r="H46" i="35"/>
  <c r="H339" i="28" s="1"/>
  <c r="I47" i="35"/>
  <c r="M340" i="28" s="1"/>
  <c r="C73" i="35"/>
  <c r="Y32" i="35"/>
  <c r="X32" i="35"/>
  <c r="P25" i="35"/>
  <c r="O25" i="35"/>
  <c r="N25" i="35"/>
  <c r="C80" i="35"/>
  <c r="X39" i="35"/>
  <c r="Y39" i="35"/>
  <c r="F70" i="35"/>
  <c r="I68" i="35"/>
  <c r="D68" i="35"/>
  <c r="K68" i="35" s="1"/>
  <c r="L68" i="35" s="1"/>
  <c r="E68" i="35"/>
  <c r="H68" i="35"/>
  <c r="F66" i="35"/>
  <c r="I64" i="35"/>
  <c r="D64" i="35"/>
  <c r="K64" i="35" s="1"/>
  <c r="L64" i="35" s="1"/>
  <c r="E64" i="35"/>
  <c r="H64" i="35"/>
  <c r="F62" i="35"/>
  <c r="N20" i="35"/>
  <c r="P20" i="35"/>
  <c r="O20" i="35"/>
  <c r="I60" i="35"/>
  <c r="D60" i="35"/>
  <c r="K60" i="35" s="1"/>
  <c r="L60" i="35" s="1"/>
  <c r="E60" i="35"/>
  <c r="H60" i="35"/>
  <c r="I58" i="35"/>
  <c r="D58" i="35"/>
  <c r="K58" i="35" s="1"/>
  <c r="L58" i="35" s="1"/>
  <c r="E58" i="35"/>
  <c r="H58" i="35"/>
  <c r="F56" i="35"/>
  <c r="F71" i="35"/>
  <c r="I69" i="35"/>
  <c r="D69" i="35"/>
  <c r="K69" i="35" s="1"/>
  <c r="L69" i="35" s="1"/>
  <c r="E69" i="35"/>
  <c r="H69" i="35"/>
  <c r="I67" i="35"/>
  <c r="D67" i="35"/>
  <c r="H67" i="35"/>
  <c r="E67" i="35"/>
  <c r="I61" i="35"/>
  <c r="D61" i="35"/>
  <c r="E61" i="35"/>
  <c r="H61" i="35"/>
  <c r="C75" i="35"/>
  <c r="X34" i="35"/>
  <c r="Y34" i="35"/>
  <c r="O35" i="35"/>
  <c r="P35" i="35"/>
  <c r="N35" i="35"/>
  <c r="O48" i="35"/>
  <c r="P48" i="35"/>
  <c r="N48" i="35"/>
  <c r="H16" i="35"/>
  <c r="H276" i="28" s="1"/>
  <c r="H14" i="35"/>
  <c r="H274" i="28" s="1"/>
  <c r="I13" i="35"/>
  <c r="I17" i="35"/>
  <c r="M277" i="28" s="1"/>
  <c r="I21" i="35"/>
  <c r="M281" i="28" s="1"/>
  <c r="I25" i="35"/>
  <c r="M285" i="28" s="1"/>
  <c r="I29" i="35"/>
  <c r="M289" i="28" s="1"/>
  <c r="J40" i="35"/>
  <c r="R333" i="28" s="1"/>
  <c r="J19" i="35"/>
  <c r="R279" i="28" s="1"/>
  <c r="J27" i="35"/>
  <c r="R287" i="28" s="1"/>
  <c r="H20" i="35"/>
  <c r="H280" i="28" s="1"/>
  <c r="H28" i="35"/>
  <c r="H288" i="28" s="1"/>
  <c r="J43" i="35"/>
  <c r="R336" i="28" s="1"/>
  <c r="H15" i="35"/>
  <c r="H275" i="28" s="1"/>
  <c r="H19" i="35"/>
  <c r="H279" i="28" s="1"/>
  <c r="H23" i="35"/>
  <c r="H283" i="28" s="1"/>
  <c r="H27" i="35"/>
  <c r="H287" i="28" s="1"/>
  <c r="I31" i="35"/>
  <c r="M324" i="28" s="1"/>
  <c r="H42" i="35"/>
  <c r="H335" i="28" s="1"/>
  <c r="I39" i="35"/>
  <c r="M332" i="28" s="1"/>
  <c r="H30" i="35"/>
  <c r="H290" i="28" s="1"/>
  <c r="J37" i="35"/>
  <c r="R330" i="28" s="1"/>
  <c r="I32" i="35"/>
  <c r="M325" i="28" s="1"/>
  <c r="I36" i="35"/>
  <c r="M329" i="28" s="1"/>
  <c r="I40" i="35"/>
  <c r="M333" i="28" s="1"/>
  <c r="I44" i="35"/>
  <c r="M337" i="28" s="1"/>
  <c r="H45" i="35"/>
  <c r="H338" i="28" s="1"/>
  <c r="H48" i="35"/>
  <c r="H341" i="28" s="1"/>
  <c r="J48" i="35"/>
  <c r="R341" i="28" s="1"/>
  <c r="R96" i="35"/>
  <c r="N33" i="35"/>
  <c r="P33" i="35"/>
  <c r="O33" i="35"/>
  <c r="C77" i="35"/>
  <c r="Y36" i="35"/>
  <c r="X36" i="35"/>
  <c r="I70" i="35"/>
  <c r="D70" i="35"/>
  <c r="K70" i="35" s="1"/>
  <c r="L70" i="35" s="1"/>
  <c r="H70" i="35"/>
  <c r="E70" i="35"/>
  <c r="N28" i="35"/>
  <c r="P28" i="35"/>
  <c r="O28" i="35"/>
  <c r="C84" i="35"/>
  <c r="Y43" i="35"/>
  <c r="X43" i="35"/>
  <c r="N24" i="35"/>
  <c r="P24" i="35"/>
  <c r="O24" i="35"/>
  <c r="F60" i="35"/>
  <c r="C74" i="35"/>
  <c r="Y33" i="35"/>
  <c r="X33" i="35"/>
  <c r="N14" i="35"/>
  <c r="P14" i="35"/>
  <c r="O14" i="35"/>
  <c r="O46" i="35"/>
  <c r="P46" i="35"/>
  <c r="N46" i="35"/>
  <c r="C89" i="35"/>
  <c r="X48" i="35"/>
  <c r="Y48" i="35"/>
  <c r="I63" i="35"/>
  <c r="D63" i="35"/>
  <c r="K63" i="35" s="1"/>
  <c r="L63" i="35" s="1"/>
  <c r="H63" i="35"/>
  <c r="E63" i="35"/>
  <c r="I57" i="35"/>
  <c r="D57" i="35"/>
  <c r="K57" i="35" s="1"/>
  <c r="L57" i="35" s="1"/>
  <c r="H57" i="35"/>
  <c r="E57" i="35"/>
  <c r="N43" i="35"/>
  <c r="P43" i="35"/>
  <c r="O43" i="35"/>
  <c r="N36" i="35"/>
  <c r="O36" i="35"/>
  <c r="P36" i="35"/>
  <c r="N45" i="35"/>
  <c r="P45" i="35"/>
  <c r="O45" i="35"/>
  <c r="O15" i="35"/>
  <c r="N15" i="35"/>
  <c r="P15" i="35"/>
  <c r="J14" i="35"/>
  <c r="R274" i="28" s="1"/>
  <c r="J18" i="35"/>
  <c r="R278" i="28" s="1"/>
  <c r="J22" i="35"/>
  <c r="R282" i="28" s="1"/>
  <c r="J26" i="35"/>
  <c r="R286" i="28" s="1"/>
  <c r="J31" i="35"/>
  <c r="R324" i="28" s="1"/>
  <c r="J13" i="35"/>
  <c r="J21" i="35"/>
  <c r="R281" i="28" s="1"/>
  <c r="J29" i="35"/>
  <c r="R289" i="28" s="1"/>
  <c r="H22" i="35"/>
  <c r="H282" i="28" s="1"/>
  <c r="I30" i="35"/>
  <c r="M290" i="28" s="1"/>
  <c r="J47" i="35"/>
  <c r="R340" i="28" s="1"/>
  <c r="I16" i="35"/>
  <c r="M276" i="28" s="1"/>
  <c r="I20" i="35"/>
  <c r="M280" i="28" s="1"/>
  <c r="I24" i="35"/>
  <c r="M284" i="28" s="1"/>
  <c r="I28" i="35"/>
  <c r="M288" i="28" s="1"/>
  <c r="I33" i="35"/>
  <c r="M326" i="28" s="1"/>
  <c r="H32" i="35"/>
  <c r="H325" i="28" s="1"/>
  <c r="H40" i="35"/>
  <c r="H333" i="28" s="1"/>
  <c r="H31" i="35"/>
  <c r="H324" i="28" s="1"/>
  <c r="J38" i="35"/>
  <c r="R331" i="28" s="1"/>
  <c r="H33" i="35"/>
  <c r="H326" i="28" s="1"/>
  <c r="H37" i="35"/>
  <c r="H330" i="28" s="1"/>
  <c r="H41" i="35"/>
  <c r="H334" i="28" s="1"/>
  <c r="J42" i="35"/>
  <c r="R335" i="28" s="1"/>
  <c r="H47" i="35"/>
  <c r="H340" i="28" s="1"/>
  <c r="I45" i="35"/>
  <c r="M338" i="28" s="1"/>
  <c r="O19" i="35"/>
  <c r="U20" i="35" s="1"/>
  <c r="N19" i="35"/>
  <c r="P19" i="35"/>
  <c r="O17" i="35"/>
  <c r="N17" i="35"/>
  <c r="U18" i="35" s="1"/>
  <c r="P17" i="35"/>
  <c r="O42" i="35"/>
  <c r="N42" i="35"/>
  <c r="P42" i="35"/>
  <c r="C78" i="35"/>
  <c r="Y37" i="35"/>
  <c r="X37" i="35"/>
  <c r="N37" i="35"/>
  <c r="P37" i="35"/>
  <c r="O37" i="35"/>
  <c r="I71" i="35"/>
  <c r="D71" i="35"/>
  <c r="H71" i="35"/>
  <c r="E71" i="35"/>
  <c r="C87" i="35"/>
  <c r="Y46" i="35"/>
  <c r="X46" i="35"/>
  <c r="C83" i="35"/>
  <c r="X42" i="35"/>
  <c r="Y42" i="35"/>
  <c r="I59" i="35"/>
  <c r="D59" i="35"/>
  <c r="H59" i="35"/>
  <c r="E59" i="35"/>
  <c r="P44" i="35"/>
  <c r="N44" i="35"/>
  <c r="O44" i="35"/>
  <c r="O39" i="35"/>
  <c r="P39" i="35"/>
  <c r="N39" i="35"/>
  <c r="N47" i="35"/>
  <c r="P47" i="35"/>
  <c r="O47" i="35"/>
  <c r="I15" i="35"/>
  <c r="M275" i="28" s="1"/>
  <c r="I19" i="35"/>
  <c r="M279" i="28" s="1"/>
  <c r="I23" i="35"/>
  <c r="M283" i="28" s="1"/>
  <c r="I27" i="35"/>
  <c r="M287" i="28" s="1"/>
  <c r="J32" i="35"/>
  <c r="R325" i="28" s="1"/>
  <c r="J15" i="35"/>
  <c r="R275" i="28" s="1"/>
  <c r="J23" i="35"/>
  <c r="R283" i="28" s="1"/>
  <c r="H34" i="35"/>
  <c r="H327" i="28" s="1"/>
  <c r="H24" i="35"/>
  <c r="H284" i="28" s="1"/>
  <c r="J36" i="35"/>
  <c r="R329" i="28" s="1"/>
  <c r="H13" i="35"/>
  <c r="H17" i="35"/>
  <c r="H277" i="28" s="1"/>
  <c r="H21" i="35"/>
  <c r="H281" i="28" s="1"/>
  <c r="H25" i="35"/>
  <c r="H285" i="28" s="1"/>
  <c r="H29" i="35"/>
  <c r="H289" i="28" s="1"/>
  <c r="H38" i="35"/>
  <c r="H331" i="28" s="1"/>
  <c r="I35" i="35"/>
  <c r="M328" i="28" s="1"/>
  <c r="I48" i="35"/>
  <c r="M341" i="28" s="1"/>
  <c r="J33" i="35"/>
  <c r="R326" i="28" s="1"/>
  <c r="J41" i="35"/>
  <c r="R334" i="28" s="1"/>
  <c r="I34" i="35"/>
  <c r="M327" i="28" s="1"/>
  <c r="I38" i="35"/>
  <c r="M331" i="28" s="1"/>
  <c r="I42" i="35"/>
  <c r="M335" i="28" s="1"/>
  <c r="I43" i="35"/>
  <c r="M336" i="28" s="1"/>
  <c r="H44" i="35"/>
  <c r="H337" i="28" s="1"/>
  <c r="J46" i="35"/>
  <c r="R339" i="28" s="1"/>
  <c r="H18" i="35"/>
  <c r="H278" i="28" s="1"/>
  <c r="R98" i="30"/>
  <c r="J71" i="35" l="1"/>
  <c r="J59" i="35"/>
  <c r="M273" i="28"/>
  <c r="U410" i="28"/>
  <c r="AD410" i="28"/>
  <c r="R273" i="28"/>
  <c r="J61" i="35"/>
  <c r="J67" i="35"/>
  <c r="H273" i="28"/>
  <c r="L410" i="28"/>
  <c r="K71" i="35"/>
  <c r="L71" i="35" s="1"/>
  <c r="K61" i="35"/>
  <c r="L61" i="35" s="1"/>
  <c r="J55" i="35"/>
  <c r="M412" i="28"/>
  <c r="R412" i="28" s="1"/>
  <c r="L416" i="28" s="1"/>
  <c r="Q416" i="28" s="1"/>
  <c r="AC437" i="28" s="1"/>
  <c r="Z442" i="28" s="1"/>
  <c r="K38" i="35"/>
  <c r="W331" i="28" s="1"/>
  <c r="S71" i="35"/>
  <c r="K37" i="35"/>
  <c r="W330" i="28" s="1"/>
  <c r="F84" i="35"/>
  <c r="I77" i="35"/>
  <c r="H77" i="35"/>
  <c r="E77" i="35"/>
  <c r="D77" i="35"/>
  <c r="K19" i="35"/>
  <c r="W279" i="28" s="1"/>
  <c r="K16" i="35"/>
  <c r="W276" i="28" s="1"/>
  <c r="K35" i="35"/>
  <c r="W328" i="28" s="1"/>
  <c r="H83" i="35"/>
  <c r="D83" i="35"/>
  <c r="I83" i="35"/>
  <c r="E83" i="35"/>
  <c r="H87" i="35"/>
  <c r="D87" i="35"/>
  <c r="I87" i="35"/>
  <c r="E87" i="35"/>
  <c r="F78" i="35"/>
  <c r="J57" i="35"/>
  <c r="S63" i="35"/>
  <c r="H89" i="35"/>
  <c r="D89" i="35"/>
  <c r="I89" i="35"/>
  <c r="E89" i="35"/>
  <c r="U22" i="35"/>
  <c r="F74" i="35"/>
  <c r="H84" i="35"/>
  <c r="K84" i="35"/>
  <c r="L84" i="35" s="1"/>
  <c r="E84" i="35"/>
  <c r="D84" i="35"/>
  <c r="I84" i="35"/>
  <c r="S70" i="35"/>
  <c r="K45" i="35"/>
  <c r="W338" i="28" s="1"/>
  <c r="K30" i="35"/>
  <c r="W290" i="28" s="1"/>
  <c r="K42" i="35"/>
  <c r="W335" i="28" s="1"/>
  <c r="K27" i="35"/>
  <c r="W287" i="28" s="1"/>
  <c r="V40" i="35"/>
  <c r="K20" i="35"/>
  <c r="W280" i="28" s="1"/>
  <c r="E75" i="35"/>
  <c r="D75" i="35"/>
  <c r="I75" i="35"/>
  <c r="H75" i="35"/>
  <c r="S64" i="35"/>
  <c r="S68" i="35"/>
  <c r="S65" i="35"/>
  <c r="H86" i="35"/>
  <c r="I86" i="35"/>
  <c r="E86" i="35"/>
  <c r="D86" i="35"/>
  <c r="K86" i="35" s="1"/>
  <c r="L86" i="35" s="1"/>
  <c r="S66" i="35"/>
  <c r="H88" i="35"/>
  <c r="E88" i="35"/>
  <c r="I88" i="35"/>
  <c r="D88" i="35"/>
  <c r="U38" i="35"/>
  <c r="H81" i="35"/>
  <c r="I81" i="35"/>
  <c r="E81" i="35"/>
  <c r="D81" i="35"/>
  <c r="K81" i="35" s="1"/>
  <c r="L81" i="35" s="1"/>
  <c r="K25" i="35"/>
  <c r="W285" i="28" s="1"/>
  <c r="K34" i="35"/>
  <c r="W327" i="28" s="1"/>
  <c r="K18" i="35"/>
  <c r="W278" i="28" s="1"/>
  <c r="K13" i="35"/>
  <c r="W273" i="28" s="1"/>
  <c r="D78" i="35"/>
  <c r="K78" i="35" s="1"/>
  <c r="L78" i="35" s="1"/>
  <c r="I78" i="35"/>
  <c r="H78" i="35"/>
  <c r="E78" i="35"/>
  <c r="K47" i="35"/>
  <c r="W340" i="28" s="1"/>
  <c r="K41" i="35"/>
  <c r="W334" i="28" s="1"/>
  <c r="K33" i="35"/>
  <c r="W326" i="28" s="1"/>
  <c r="K31" i="35"/>
  <c r="W324" i="28" s="1"/>
  <c r="K32" i="35"/>
  <c r="W325" i="28" s="1"/>
  <c r="K22" i="35"/>
  <c r="W282" i="28" s="1"/>
  <c r="D74" i="35"/>
  <c r="I74" i="35"/>
  <c r="H74" i="35"/>
  <c r="E74" i="35"/>
  <c r="K15" i="35"/>
  <c r="W275" i="28" s="1"/>
  <c r="Z13" i="35"/>
  <c r="Z14" i="35" s="1"/>
  <c r="S67" i="35"/>
  <c r="J69" i="35"/>
  <c r="S58" i="35"/>
  <c r="J60" i="35"/>
  <c r="H80" i="35"/>
  <c r="E80" i="35"/>
  <c r="D80" i="35"/>
  <c r="K80" i="35" s="1"/>
  <c r="L80" i="35" s="1"/>
  <c r="I80" i="35"/>
  <c r="F73" i="35"/>
  <c r="K39" i="35"/>
  <c r="W332" i="28" s="1"/>
  <c r="K55" i="35"/>
  <c r="L55" i="35" s="1"/>
  <c r="E79" i="35"/>
  <c r="D79" i="35"/>
  <c r="K79" i="35" s="1"/>
  <c r="L79" i="35" s="1"/>
  <c r="I79" i="35"/>
  <c r="H79" i="35"/>
  <c r="F82" i="35"/>
  <c r="J56" i="35"/>
  <c r="S62" i="35"/>
  <c r="I72" i="35"/>
  <c r="D72" i="35"/>
  <c r="K72" i="35" s="1"/>
  <c r="L72" i="35" s="1"/>
  <c r="E72" i="35"/>
  <c r="H72" i="35"/>
  <c r="U40" i="35"/>
  <c r="V42" i="35"/>
  <c r="F87" i="35"/>
  <c r="K44" i="35"/>
  <c r="W337" i="28" s="1"/>
  <c r="K29" i="35"/>
  <c r="W289" i="28" s="1"/>
  <c r="K21" i="35"/>
  <c r="W281" i="28" s="1"/>
  <c r="K24" i="35"/>
  <c r="W284" i="28" s="1"/>
  <c r="S59" i="35"/>
  <c r="K17" i="35"/>
  <c r="W277" i="28" s="1"/>
  <c r="K59" i="35"/>
  <c r="L59" i="35" s="1"/>
  <c r="F83" i="35"/>
  <c r="S57" i="35"/>
  <c r="J63" i="35"/>
  <c r="F89" i="35"/>
  <c r="J70" i="35"/>
  <c r="F77" i="35"/>
  <c r="S96" i="35"/>
  <c r="AE30" i="35"/>
  <c r="AD30" i="35"/>
  <c r="AE28" i="35"/>
  <c r="AE26" i="35"/>
  <c r="AE24" i="35"/>
  <c r="AE22" i="35"/>
  <c r="AE20" i="35"/>
  <c r="AE29" i="35"/>
  <c r="AD28" i="35"/>
  <c r="AE27" i="35"/>
  <c r="AD26" i="35"/>
  <c r="AE25" i="35"/>
  <c r="AD24" i="35"/>
  <c r="AE23" i="35"/>
  <c r="AD22" i="35"/>
  <c r="AE21" i="35"/>
  <c r="AD20" i="35"/>
  <c r="AE19" i="35"/>
  <c r="AD18" i="35"/>
  <c r="AE17" i="35"/>
  <c r="AD16" i="35"/>
  <c r="AE15" i="35"/>
  <c r="AD14" i="35"/>
  <c r="AE13" i="35"/>
  <c r="AD29" i="35"/>
  <c r="AD27" i="35"/>
  <c r="AD25" i="35"/>
  <c r="AD23" i="35"/>
  <c r="AD21" i="35"/>
  <c r="AD19" i="35"/>
  <c r="AD17" i="35"/>
  <c r="AD15" i="35"/>
  <c r="AD13" i="35"/>
  <c r="AE18" i="35"/>
  <c r="AE16" i="35"/>
  <c r="AE14" i="35"/>
  <c r="R97" i="35"/>
  <c r="K48" i="35"/>
  <c r="W341" i="28" s="1"/>
  <c r="K23" i="35"/>
  <c r="W283" i="28" s="1"/>
  <c r="K28" i="35"/>
  <c r="W288" i="28" s="1"/>
  <c r="V44" i="35"/>
  <c r="K14" i="35"/>
  <c r="W274" i="28" s="1"/>
  <c r="H368" i="28" s="1"/>
  <c r="F75" i="35"/>
  <c r="K67" i="35"/>
  <c r="L67" i="35" s="1"/>
  <c r="J58" i="35"/>
  <c r="J64" i="35"/>
  <c r="J68" i="35"/>
  <c r="I73" i="35"/>
  <c r="H73" i="35"/>
  <c r="E73" i="35"/>
  <c r="D73" i="35"/>
  <c r="S55" i="35"/>
  <c r="F85" i="35"/>
  <c r="J54" i="35"/>
  <c r="F86" i="35"/>
  <c r="H76" i="35"/>
  <c r="E76" i="35"/>
  <c r="D76" i="35"/>
  <c r="I76" i="35"/>
  <c r="J62" i="35"/>
  <c r="J66" i="35"/>
  <c r="F88" i="35"/>
  <c r="K40" i="35"/>
  <c r="W333" i="28" s="1"/>
  <c r="S61" i="35"/>
  <c r="S69" i="35"/>
  <c r="S60" i="35"/>
  <c r="F80" i="35"/>
  <c r="K46" i="35"/>
  <c r="W339" i="28" s="1"/>
  <c r="K43" i="35"/>
  <c r="W336" i="28" s="1"/>
  <c r="K36" i="35"/>
  <c r="W329" i="28" s="1"/>
  <c r="K26" i="35"/>
  <c r="W286" i="28" s="1"/>
  <c r="F79" i="35"/>
  <c r="J65" i="35"/>
  <c r="H85" i="35"/>
  <c r="E85" i="35"/>
  <c r="D85" i="35"/>
  <c r="I85" i="35"/>
  <c r="H82" i="35"/>
  <c r="I82" i="35"/>
  <c r="E82" i="35"/>
  <c r="D82" i="35"/>
  <c r="K82" i="35"/>
  <c r="L82" i="35" s="1"/>
  <c r="F76" i="35"/>
  <c r="S56" i="35"/>
  <c r="U36" i="35"/>
  <c r="F81" i="35"/>
  <c r="E8" i="31"/>
  <c r="E7" i="31"/>
  <c r="E6" i="31"/>
  <c r="A4" i="31"/>
  <c r="J85" i="35" l="1"/>
  <c r="J89" i="35"/>
  <c r="J87" i="35"/>
  <c r="K85" i="35"/>
  <c r="L85" i="35" s="1"/>
  <c r="J74" i="35"/>
  <c r="J84" i="35"/>
  <c r="R385" i="28"/>
  <c r="J358" i="28"/>
  <c r="J364" i="28" s="1"/>
  <c r="J372" i="28"/>
  <c r="O373" i="28" s="1"/>
  <c r="T373" i="28" s="1"/>
  <c r="Q361" i="28"/>
  <c r="AH361" i="28" s="1"/>
  <c r="R40" i="35"/>
  <c r="Q40" i="35" s="1"/>
  <c r="T40" i="35"/>
  <c r="AC40" i="35"/>
  <c r="M40" i="35"/>
  <c r="S40" i="35"/>
  <c r="L40" i="35"/>
  <c r="AF14" i="35"/>
  <c r="AE32" i="35"/>
  <c r="AD41" i="35"/>
  <c r="AE35" i="35"/>
  <c r="AF17" i="35"/>
  <c r="AE39" i="35"/>
  <c r="AF21" i="35"/>
  <c r="AE44" i="35"/>
  <c r="AF26" i="35"/>
  <c r="S79" i="35"/>
  <c r="J76" i="35"/>
  <c r="S76" i="35"/>
  <c r="S73" i="35"/>
  <c r="S48" i="35"/>
  <c r="M48" i="35"/>
  <c r="AC48" i="35"/>
  <c r="R48" i="35"/>
  <c r="Q48" i="35" s="1"/>
  <c r="T48" i="35"/>
  <c r="L48" i="35"/>
  <c r="AE36" i="35"/>
  <c r="AF18" i="35"/>
  <c r="AD37" i="35"/>
  <c r="AD45" i="35"/>
  <c r="AE33" i="35"/>
  <c r="AF15" i="35"/>
  <c r="AF19" i="35"/>
  <c r="AE37" i="35"/>
  <c r="AE41" i="35"/>
  <c r="AF41" i="35" s="1"/>
  <c r="AF23" i="35"/>
  <c r="AE45" i="35"/>
  <c r="AF45" i="35" s="1"/>
  <c r="AF27" i="35"/>
  <c r="AF22" i="35"/>
  <c r="AE40" i="35"/>
  <c r="AD48" i="35"/>
  <c r="AC15" i="35"/>
  <c r="M15" i="35"/>
  <c r="S15" i="35"/>
  <c r="R15" i="35"/>
  <c r="Q15" i="35" s="1"/>
  <c r="T15" i="35"/>
  <c r="L15" i="35"/>
  <c r="S74" i="35"/>
  <c r="AC25" i="35"/>
  <c r="M25" i="35"/>
  <c r="T25" i="35"/>
  <c r="S25" i="35"/>
  <c r="R25" i="35"/>
  <c r="Q25" i="35" s="1"/>
  <c r="L25" i="35"/>
  <c r="J88" i="35"/>
  <c r="J75" i="35"/>
  <c r="R20" i="35"/>
  <c r="Q20" i="35" s="1"/>
  <c r="M20" i="35"/>
  <c r="T20" i="35"/>
  <c r="AC20" i="35"/>
  <c r="S20" i="35"/>
  <c r="L20" i="35"/>
  <c r="S84" i="35"/>
  <c r="S87" i="35"/>
  <c r="J83" i="35"/>
  <c r="S77" i="35"/>
  <c r="R28" i="35"/>
  <c r="Q28" i="35" s="1"/>
  <c r="M28" i="35"/>
  <c r="T28" i="35"/>
  <c r="AC28" i="35"/>
  <c r="S28" i="35"/>
  <c r="L28" i="35"/>
  <c r="AD33" i="35"/>
  <c r="AE31" i="35"/>
  <c r="AF13" i="35"/>
  <c r="AE43" i="35"/>
  <c r="AF25" i="35"/>
  <c r="S85" i="35"/>
  <c r="R36" i="35"/>
  <c r="Q36" i="35" s="1"/>
  <c r="T36" i="35"/>
  <c r="AC36" i="35"/>
  <c r="S36" i="35"/>
  <c r="M36" i="35"/>
  <c r="L36" i="35"/>
  <c r="AC46" i="35"/>
  <c r="S46" i="35"/>
  <c r="M46" i="35"/>
  <c r="R46" i="35"/>
  <c r="Q46" i="35" s="1"/>
  <c r="T46" i="35"/>
  <c r="L46" i="35"/>
  <c r="AD31" i="35"/>
  <c r="AD39" i="35"/>
  <c r="AD47" i="35"/>
  <c r="AD34" i="35"/>
  <c r="AD38" i="35"/>
  <c r="AD42" i="35"/>
  <c r="AD46" i="35"/>
  <c r="AF24" i="35"/>
  <c r="AE42" i="35"/>
  <c r="AF30" i="35"/>
  <c r="AE48" i="35"/>
  <c r="AF48" i="35" s="1"/>
  <c r="AC17" i="35"/>
  <c r="M17" i="35"/>
  <c r="S17" i="35"/>
  <c r="R17" i="35"/>
  <c r="Q17" i="35" s="1"/>
  <c r="T17" i="35"/>
  <c r="L17" i="35"/>
  <c r="R24" i="35"/>
  <c r="Q24" i="35" s="1"/>
  <c r="M24" i="35"/>
  <c r="T24" i="35"/>
  <c r="AC24" i="35"/>
  <c r="S24" i="35"/>
  <c r="L24" i="35"/>
  <c r="AC29" i="35"/>
  <c r="M29" i="35"/>
  <c r="T29" i="35"/>
  <c r="S29" i="35"/>
  <c r="R29" i="35"/>
  <c r="Q29" i="35" s="1"/>
  <c r="L29" i="35"/>
  <c r="J72" i="35"/>
  <c r="AC39" i="35"/>
  <c r="M39" i="35"/>
  <c r="T39" i="35"/>
  <c r="S39" i="35"/>
  <c r="R39" i="35"/>
  <c r="Q39" i="35" s="1"/>
  <c r="L39" i="35"/>
  <c r="J80" i="35"/>
  <c r="S80" i="35"/>
  <c r="Z15" i="35"/>
  <c r="R22" i="35"/>
  <c r="Q22" i="35" s="1"/>
  <c r="M22" i="35"/>
  <c r="T22" i="35"/>
  <c r="AC22" i="35"/>
  <c r="S22" i="35"/>
  <c r="L22" i="35"/>
  <c r="AC31" i="35"/>
  <c r="M31" i="35"/>
  <c r="R31" i="35"/>
  <c r="T31" i="35"/>
  <c r="S31" i="35"/>
  <c r="L31" i="35"/>
  <c r="R41" i="35"/>
  <c r="Q41" i="35" s="1"/>
  <c r="AC41" i="35"/>
  <c r="M41" i="35"/>
  <c r="S41" i="35"/>
  <c r="T41" i="35"/>
  <c r="L41" i="35"/>
  <c r="S78" i="35"/>
  <c r="AC13" i="35"/>
  <c r="M13" i="35"/>
  <c r="S13" i="35"/>
  <c r="R13" i="35"/>
  <c r="T13" i="35"/>
  <c r="L13" i="35"/>
  <c r="J81" i="35"/>
  <c r="S88" i="35"/>
  <c r="J86" i="35"/>
  <c r="S86" i="35"/>
  <c r="S75" i="35"/>
  <c r="AC27" i="35"/>
  <c r="M27" i="35"/>
  <c r="T27" i="35"/>
  <c r="S27" i="35"/>
  <c r="R27" i="35"/>
  <c r="Q27" i="35" s="1"/>
  <c r="L27" i="35"/>
  <c r="M30" i="35"/>
  <c r="R30" i="35"/>
  <c r="Q30" i="35" s="1"/>
  <c r="AC30" i="35"/>
  <c r="T30" i="35"/>
  <c r="S30" i="35"/>
  <c r="L30" i="35"/>
  <c r="S89" i="35"/>
  <c r="S83" i="35"/>
  <c r="AC37" i="35"/>
  <c r="M37" i="35"/>
  <c r="R37" i="35"/>
  <c r="Q37" i="35" s="1"/>
  <c r="S37" i="35"/>
  <c r="T37" i="35"/>
  <c r="L37" i="35"/>
  <c r="R38" i="35"/>
  <c r="Q38" i="35" s="1"/>
  <c r="S38" i="35"/>
  <c r="M38" i="35"/>
  <c r="AC38" i="35"/>
  <c r="T38" i="35"/>
  <c r="L38" i="35"/>
  <c r="AC23" i="35"/>
  <c r="M23" i="35"/>
  <c r="T23" i="35"/>
  <c r="S23" i="35"/>
  <c r="R23" i="35"/>
  <c r="Q23" i="35" s="1"/>
  <c r="L23" i="35"/>
  <c r="AE47" i="35"/>
  <c r="AF47" i="35" s="1"/>
  <c r="AF29" i="35"/>
  <c r="R34" i="35"/>
  <c r="Q34" i="35" s="1"/>
  <c r="S34" i="35"/>
  <c r="M34" i="35"/>
  <c r="T34" i="35"/>
  <c r="AC34" i="35"/>
  <c r="L34" i="35"/>
  <c r="S81" i="35"/>
  <c r="AC35" i="35"/>
  <c r="M35" i="35"/>
  <c r="T35" i="35"/>
  <c r="S35" i="35"/>
  <c r="R35" i="35"/>
  <c r="Q35" i="35" s="1"/>
  <c r="L35" i="35"/>
  <c r="R16" i="35"/>
  <c r="Q16" i="35" s="1"/>
  <c r="T16" i="35"/>
  <c r="AC16" i="35"/>
  <c r="S16" i="35"/>
  <c r="M16" i="35"/>
  <c r="L16" i="35"/>
  <c r="AC19" i="35"/>
  <c r="M19" i="35"/>
  <c r="T19" i="35"/>
  <c r="S19" i="35"/>
  <c r="R19" i="35"/>
  <c r="Q19" i="35" s="1"/>
  <c r="L19" i="35"/>
  <c r="S82" i="35"/>
  <c r="R14" i="35"/>
  <c r="Q14" i="35" s="1"/>
  <c r="T14" i="35"/>
  <c r="AC14" i="35"/>
  <c r="S14" i="35"/>
  <c r="M14" i="35"/>
  <c r="L14" i="35"/>
  <c r="S97" i="35"/>
  <c r="N41" i="31" s="1"/>
  <c r="T96" i="35"/>
  <c r="J82" i="35"/>
  <c r="R26" i="35"/>
  <c r="Q26" i="35" s="1"/>
  <c r="M26" i="35"/>
  <c r="T26" i="35"/>
  <c r="AC26" i="35"/>
  <c r="S26" i="35"/>
  <c r="V46" i="35"/>
  <c r="Z31" i="35" s="1"/>
  <c r="Z32" i="35" s="1"/>
  <c r="L26" i="35"/>
  <c r="T43" i="35"/>
  <c r="R43" i="35"/>
  <c r="Q43" i="35" s="1"/>
  <c r="M43" i="35"/>
  <c r="S43" i="35"/>
  <c r="AC43" i="35"/>
  <c r="L43" i="35"/>
  <c r="K76" i="35"/>
  <c r="L76" i="35" s="1"/>
  <c r="J73" i="35"/>
  <c r="K73" i="35"/>
  <c r="L73" i="35" s="1"/>
  <c r="AE34" i="35"/>
  <c r="AF34" i="35" s="1"/>
  <c r="AF16" i="35"/>
  <c r="AD35" i="35"/>
  <c r="AD43" i="35"/>
  <c r="AD32" i="35"/>
  <c r="AD36" i="35"/>
  <c r="AD40" i="35"/>
  <c r="AD44" i="35"/>
  <c r="AE38" i="35"/>
  <c r="AF38" i="35" s="1"/>
  <c r="AF20" i="35"/>
  <c r="AE46" i="35"/>
  <c r="AF46" i="35" s="1"/>
  <c r="AF28" i="35"/>
  <c r="AC21" i="35"/>
  <c r="M21" i="35"/>
  <c r="T21" i="35"/>
  <c r="S21" i="35"/>
  <c r="R21" i="35"/>
  <c r="Q21" i="35" s="1"/>
  <c r="L21" i="35"/>
  <c r="M44" i="35"/>
  <c r="R44" i="35"/>
  <c r="Q44" i="35" s="1"/>
  <c r="AC44" i="35"/>
  <c r="T44" i="35"/>
  <c r="S44" i="35"/>
  <c r="L44" i="35"/>
  <c r="J79" i="35"/>
  <c r="K74" i="35"/>
  <c r="L74" i="35" s="1"/>
  <c r="R32" i="35"/>
  <c r="Q32" i="35" s="1"/>
  <c r="T32" i="35"/>
  <c r="AC32" i="35"/>
  <c r="M32" i="35"/>
  <c r="S32" i="35"/>
  <c r="L32" i="35"/>
  <c r="AC33" i="35"/>
  <c r="M33" i="35"/>
  <c r="R33" i="35"/>
  <c r="Q33" i="35" s="1"/>
  <c r="S33" i="35"/>
  <c r="T33" i="35"/>
  <c r="L33" i="35"/>
  <c r="R47" i="35"/>
  <c r="Q47" i="35" s="1"/>
  <c r="T47" i="35"/>
  <c r="M47" i="35"/>
  <c r="S47" i="35"/>
  <c r="AC47" i="35"/>
  <c r="L47" i="35"/>
  <c r="J78" i="35"/>
  <c r="R18" i="35"/>
  <c r="Q18" i="35" s="1"/>
  <c r="T18" i="35"/>
  <c r="AC18" i="35"/>
  <c r="S18" i="35"/>
  <c r="M18" i="35"/>
  <c r="L18" i="35"/>
  <c r="K88" i="35"/>
  <c r="L88" i="35" s="1"/>
  <c r="K75" i="35"/>
  <c r="L75" i="35" s="1"/>
  <c r="AC42" i="35"/>
  <c r="S42" i="35"/>
  <c r="R42" i="35"/>
  <c r="Q42" i="35" s="1"/>
  <c r="T42" i="35"/>
  <c r="M42" i="35"/>
  <c r="L42" i="35"/>
  <c r="R45" i="35"/>
  <c r="Q45" i="35" s="1"/>
  <c r="T45" i="35"/>
  <c r="M45" i="35"/>
  <c r="S45" i="35"/>
  <c r="AC45" i="35"/>
  <c r="L45" i="35"/>
  <c r="K89" i="35"/>
  <c r="L89" i="35" s="1"/>
  <c r="K87" i="35"/>
  <c r="L87" i="35" s="1"/>
  <c r="K83" i="35"/>
  <c r="L83" i="35" s="1"/>
  <c r="J77" i="35"/>
  <c r="K77" i="35"/>
  <c r="L77" i="35" s="1"/>
  <c r="T64" i="28"/>
  <c r="N64" i="28"/>
  <c r="H64" i="28"/>
  <c r="T63" i="28"/>
  <c r="N63" i="28"/>
  <c r="H63" i="28"/>
  <c r="AF63" i="28" s="1"/>
  <c r="T62" i="28"/>
  <c r="N62" i="28"/>
  <c r="H62" i="28"/>
  <c r="T13" i="28"/>
  <c r="N13" i="28"/>
  <c r="Z13" i="28" s="1"/>
  <c r="H13" i="28"/>
  <c r="T12" i="28"/>
  <c r="N12" i="28"/>
  <c r="H12" i="28"/>
  <c r="AF12" i="28" s="1"/>
  <c r="T11" i="28"/>
  <c r="N11" i="28"/>
  <c r="H11" i="28"/>
  <c r="AF11" i="28" s="1"/>
  <c r="AJ210" i="28"/>
  <c r="AE210" i="28"/>
  <c r="Z210" i="28"/>
  <c r="U210" i="28"/>
  <c r="P210" i="28"/>
  <c r="K210" i="28"/>
  <c r="AE209" i="28"/>
  <c r="X130" i="28"/>
  <c r="J130" i="28"/>
  <c r="X128" i="28"/>
  <c r="J128" i="28"/>
  <c r="X127" i="28"/>
  <c r="J127" i="28"/>
  <c r="X126" i="28"/>
  <c r="J126" i="28"/>
  <c r="X125" i="28"/>
  <c r="Z62" i="28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E29" i="3"/>
  <c r="D29" i="3"/>
  <c r="H28" i="3"/>
  <c r="G28" i="3"/>
  <c r="F28" i="3"/>
  <c r="E28" i="3"/>
  <c r="E49" i="3" s="1"/>
  <c r="D28" i="3"/>
  <c r="H27" i="3"/>
  <c r="G27" i="3"/>
  <c r="F27" i="3"/>
  <c r="E27" i="3"/>
  <c r="D27" i="3"/>
  <c r="H26" i="3"/>
  <c r="G26" i="3"/>
  <c r="F26" i="3"/>
  <c r="E26" i="3"/>
  <c r="D26" i="3"/>
  <c r="H25" i="3"/>
  <c r="G25" i="3"/>
  <c r="F25" i="3"/>
  <c r="E25" i="3"/>
  <c r="D25" i="3"/>
  <c r="D46" i="3" s="1"/>
  <c r="H24" i="3"/>
  <c r="G24" i="3"/>
  <c r="F24" i="3"/>
  <c r="E24" i="3"/>
  <c r="E45" i="3" s="1"/>
  <c r="D24" i="3"/>
  <c r="H23" i="3"/>
  <c r="G23" i="3"/>
  <c r="F23" i="3"/>
  <c r="E23" i="3"/>
  <c r="D23" i="3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E41" i="3" s="1"/>
  <c r="D20" i="3"/>
  <c r="H19" i="3"/>
  <c r="G19" i="3"/>
  <c r="F19" i="3"/>
  <c r="E19" i="3"/>
  <c r="D19" i="3"/>
  <c r="H18" i="3"/>
  <c r="G18" i="3"/>
  <c r="F18" i="3"/>
  <c r="E18" i="3"/>
  <c r="D18" i="3"/>
  <c r="H17" i="3"/>
  <c r="G17" i="3"/>
  <c r="F17" i="3"/>
  <c r="E17" i="3"/>
  <c r="D17" i="3"/>
  <c r="D38" i="3" s="1"/>
  <c r="H16" i="3"/>
  <c r="G16" i="3"/>
  <c r="F16" i="3"/>
  <c r="E16" i="3"/>
  <c r="E37" i="3" s="1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E33" i="3" s="1"/>
  <c r="D12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D30" i="3" s="1"/>
  <c r="E8" i="3"/>
  <c r="D8" i="3"/>
  <c r="H4" i="3"/>
  <c r="E4" i="3"/>
  <c r="C4" i="3"/>
  <c r="H3" i="3"/>
  <c r="E3" i="3"/>
  <c r="C3" i="3"/>
  <c r="E50" i="3"/>
  <c r="D47" i="3"/>
  <c r="E46" i="3"/>
  <c r="D43" i="3"/>
  <c r="E42" i="3"/>
  <c r="D39" i="3"/>
  <c r="E38" i="3"/>
  <c r="D35" i="3"/>
  <c r="E34" i="3"/>
  <c r="D31" i="3"/>
  <c r="E30" i="3"/>
  <c r="D50" i="3"/>
  <c r="D49" i="3"/>
  <c r="E48" i="3"/>
  <c r="D48" i="3"/>
  <c r="E47" i="3"/>
  <c r="D45" i="3"/>
  <c r="E44" i="3"/>
  <c r="D44" i="3"/>
  <c r="E43" i="3"/>
  <c r="D42" i="3"/>
  <c r="D41" i="3"/>
  <c r="E40" i="3"/>
  <c r="D40" i="3"/>
  <c r="E39" i="3"/>
  <c r="D37" i="3"/>
  <c r="E36" i="3"/>
  <c r="D36" i="3"/>
  <c r="E35" i="3"/>
  <c r="D34" i="3"/>
  <c r="D33" i="3"/>
  <c r="E32" i="3"/>
  <c r="D32" i="3"/>
  <c r="E31" i="3"/>
  <c r="S53" i="35" l="1"/>
  <c r="L377" i="28"/>
  <c r="Q377" i="28" s="1"/>
  <c r="H437" i="28" s="1"/>
  <c r="Q358" i="28"/>
  <c r="AH358" i="28" s="1"/>
  <c r="AH364" i="28" s="1"/>
  <c r="AB384" i="28"/>
  <c r="AG384" i="28" s="1"/>
  <c r="O398" i="28"/>
  <c r="O399" i="28"/>
  <c r="AF13" i="28"/>
  <c r="Z64" i="28"/>
  <c r="M46" i="31"/>
  <c r="N34" i="31"/>
  <c r="M33" i="31"/>
  <c r="N46" i="31"/>
  <c r="M43" i="31"/>
  <c r="N19" i="31"/>
  <c r="M63" i="35"/>
  <c r="O63" i="35" s="1"/>
  <c r="T63" i="35" s="1"/>
  <c r="M71" i="35"/>
  <c r="O71" i="35" s="1"/>
  <c r="P71" i="35" s="1"/>
  <c r="M27" i="31"/>
  <c r="N43" i="31"/>
  <c r="N48" i="31"/>
  <c r="M45" i="31"/>
  <c r="N27" i="31"/>
  <c r="M48" i="31"/>
  <c r="M34" i="31"/>
  <c r="N45" i="31"/>
  <c r="M22" i="31"/>
  <c r="N44" i="31"/>
  <c r="M77" i="35"/>
  <c r="O77" i="35" s="1"/>
  <c r="M19" i="31"/>
  <c r="N33" i="31"/>
  <c r="N22" i="31"/>
  <c r="M58" i="35"/>
  <c r="O58" i="35" s="1"/>
  <c r="M44" i="31"/>
  <c r="M36" i="31"/>
  <c r="M35" i="31"/>
  <c r="M24" i="31"/>
  <c r="N38" i="31"/>
  <c r="N31" i="31"/>
  <c r="U16" i="35"/>
  <c r="U34" i="35"/>
  <c r="M23" i="31"/>
  <c r="M56" i="35"/>
  <c r="O56" i="35" s="1"/>
  <c r="N18" i="31"/>
  <c r="AF42" i="35"/>
  <c r="M68" i="35"/>
  <c r="O68" i="35" s="1"/>
  <c r="M65" i="35"/>
  <c r="O65" i="35" s="1"/>
  <c r="M88" i="35"/>
  <c r="O88" i="35" s="1"/>
  <c r="M26" i="31"/>
  <c r="M16" i="31"/>
  <c r="AF37" i="35"/>
  <c r="AF44" i="35"/>
  <c r="AF35" i="35"/>
  <c r="M41" i="31"/>
  <c r="Z33" i="35"/>
  <c r="M78" i="35"/>
  <c r="O78" i="35" s="1"/>
  <c r="N20" i="31"/>
  <c r="M87" i="35"/>
  <c r="O87" i="35" s="1"/>
  <c r="N35" i="31"/>
  <c r="N24" i="31"/>
  <c r="M31" i="31"/>
  <c r="N28" i="31"/>
  <c r="U30" i="35"/>
  <c r="M42" i="31"/>
  <c r="U46" i="35"/>
  <c r="Z16" i="35"/>
  <c r="M72" i="35"/>
  <c r="O72" i="35" s="1"/>
  <c r="M30" i="31"/>
  <c r="M70" i="35"/>
  <c r="O70" i="35" s="1"/>
  <c r="M66" i="35"/>
  <c r="O66" i="35" s="1"/>
  <c r="M47" i="31"/>
  <c r="AF43" i="35"/>
  <c r="M29" i="31"/>
  <c r="M84" i="35"/>
  <c r="O84" i="35" s="1"/>
  <c r="M21" i="31"/>
  <c r="N26" i="31"/>
  <c r="N16" i="31"/>
  <c r="AF36" i="35"/>
  <c r="M49" i="31"/>
  <c r="M76" i="35"/>
  <c r="O76" i="35" s="1"/>
  <c r="K94" i="35"/>
  <c r="M79" i="35"/>
  <c r="O79" i="35" s="1"/>
  <c r="M73" i="35"/>
  <c r="O73" i="35" s="1"/>
  <c r="C94" i="35"/>
  <c r="C110" i="35"/>
  <c r="C102" i="35"/>
  <c r="C104" i="35"/>
  <c r="C115" i="35"/>
  <c r="C106" i="35"/>
  <c r="C114" i="35"/>
  <c r="C96" i="35"/>
  <c r="C108" i="35"/>
  <c r="C122" i="35"/>
  <c r="C111" i="35"/>
  <c r="C129" i="35"/>
  <c r="C109" i="35"/>
  <c r="C95" i="35"/>
  <c r="C126" i="35"/>
  <c r="C118" i="35"/>
  <c r="C128" i="35"/>
  <c r="C125" i="35"/>
  <c r="C119" i="35"/>
  <c r="C112" i="35"/>
  <c r="C99" i="35"/>
  <c r="C107" i="35"/>
  <c r="C97" i="35"/>
  <c r="C121" i="35"/>
  <c r="C116" i="35"/>
  <c r="C105" i="35"/>
  <c r="C117" i="35"/>
  <c r="C100" i="35"/>
  <c r="C123" i="35"/>
  <c r="C103" i="35"/>
  <c r="C113" i="35"/>
  <c r="C101" i="35"/>
  <c r="C127" i="35"/>
  <c r="C124" i="35"/>
  <c r="C98" i="35"/>
  <c r="C120" i="35"/>
  <c r="N15" i="31"/>
  <c r="M20" i="31"/>
  <c r="M17" i="31"/>
  <c r="M89" i="35"/>
  <c r="O89" i="35" s="1"/>
  <c r="M74" i="35"/>
  <c r="O74" i="35" s="1"/>
  <c r="M62" i="35"/>
  <c r="O62" i="35" s="1"/>
  <c r="M39" i="31"/>
  <c r="M28" i="31"/>
  <c r="M81" i="35"/>
  <c r="O81" i="35" s="1"/>
  <c r="U26" i="35"/>
  <c r="Q13" i="35"/>
  <c r="U24" i="35" s="1"/>
  <c r="M14" i="31"/>
  <c r="N42" i="31"/>
  <c r="U48" i="35"/>
  <c r="N32" i="31"/>
  <c r="M80" i="35"/>
  <c r="O80" i="35" s="1"/>
  <c r="N40" i="31"/>
  <c r="N30" i="31"/>
  <c r="M25" i="31"/>
  <c r="N47" i="31"/>
  <c r="M37" i="31"/>
  <c r="M85" i="35"/>
  <c r="O85" i="35" s="1"/>
  <c r="N29" i="31"/>
  <c r="M57" i="35"/>
  <c r="O57" i="35" s="1"/>
  <c r="N21" i="31"/>
  <c r="M59" i="35"/>
  <c r="O59" i="35" s="1"/>
  <c r="AF40" i="35"/>
  <c r="N49" i="31"/>
  <c r="M54" i="35"/>
  <c r="O54" i="35" s="1"/>
  <c r="AF39" i="35"/>
  <c r="M67" i="35"/>
  <c r="O67" i="35" s="1"/>
  <c r="M55" i="35"/>
  <c r="O55" i="35" s="1"/>
  <c r="M82" i="35"/>
  <c r="O82" i="35" s="1"/>
  <c r="M15" i="31"/>
  <c r="N17" i="31"/>
  <c r="N36" i="31"/>
  <c r="N39" i="31"/>
  <c r="M38" i="31"/>
  <c r="M86" i="35"/>
  <c r="O86" i="35" s="1"/>
  <c r="U14" i="35"/>
  <c r="U28" i="35"/>
  <c r="N14" i="31"/>
  <c r="U32" i="35"/>
  <c r="U44" i="35"/>
  <c r="Q31" i="35"/>
  <c r="U42" i="35" s="1"/>
  <c r="M32" i="31"/>
  <c r="N23" i="31"/>
  <c r="M69" i="35"/>
  <c r="O69" i="35" s="1"/>
  <c r="M40" i="31"/>
  <c r="N25" i="31"/>
  <c r="M18" i="31"/>
  <c r="N37" i="31"/>
  <c r="M60" i="35"/>
  <c r="O60" i="35" s="1"/>
  <c r="AF31" i="35"/>
  <c r="M64" i="35"/>
  <c r="O64" i="35" s="1"/>
  <c r="M83" i="35"/>
  <c r="O83" i="35" s="1"/>
  <c r="M75" i="35"/>
  <c r="O75" i="35" s="1"/>
  <c r="M61" i="35"/>
  <c r="O61" i="35" s="1"/>
  <c r="AF33" i="35"/>
  <c r="AF32" i="35"/>
  <c r="Z12" i="28"/>
  <c r="AF64" i="28"/>
  <c r="Z11" i="28"/>
  <c r="Z63" i="28"/>
  <c r="AF62" i="28"/>
  <c r="C8" i="24"/>
  <c r="C7" i="24"/>
  <c r="C6" i="24"/>
  <c r="P63" i="35" l="1"/>
  <c r="Q359" i="28"/>
  <c r="AH359" i="28" s="1"/>
  <c r="L389" i="28"/>
  <c r="Q389" i="28" s="1"/>
  <c r="O437" i="28" s="1"/>
  <c r="P442" i="28" s="1"/>
  <c r="K442" i="28"/>
  <c r="AP441" i="28" s="1"/>
  <c r="G438" i="28"/>
  <c r="T71" i="35"/>
  <c r="U71" i="35" s="1"/>
  <c r="P67" i="35"/>
  <c r="T67" i="35"/>
  <c r="P81" i="35"/>
  <c r="T81" i="35"/>
  <c r="P64" i="35"/>
  <c r="T64" i="35"/>
  <c r="P86" i="35"/>
  <c r="T86" i="35"/>
  <c r="P55" i="35"/>
  <c r="T55" i="35"/>
  <c r="T54" i="35"/>
  <c r="P59" i="35"/>
  <c r="T59" i="35"/>
  <c r="P85" i="35"/>
  <c r="T85" i="35"/>
  <c r="V20" i="35"/>
  <c r="P62" i="35"/>
  <c r="T62" i="35"/>
  <c r="Z17" i="35"/>
  <c r="P65" i="35"/>
  <c r="T65" i="35"/>
  <c r="V16" i="35"/>
  <c r="AC397" i="28" s="1"/>
  <c r="AA396" i="28" s="1"/>
  <c r="P74" i="35"/>
  <c r="T74" i="35"/>
  <c r="P76" i="35"/>
  <c r="T76" i="35"/>
  <c r="P84" i="35"/>
  <c r="T84" i="35"/>
  <c r="P66" i="35"/>
  <c r="T66" i="35"/>
  <c r="P70" i="35"/>
  <c r="T70" i="35"/>
  <c r="P87" i="35"/>
  <c r="T87" i="35"/>
  <c r="P56" i="35"/>
  <c r="T56" i="35"/>
  <c r="AG12" i="35"/>
  <c r="U63" i="35"/>
  <c r="P75" i="35"/>
  <c r="T75" i="35"/>
  <c r="P60" i="35"/>
  <c r="T60" i="35"/>
  <c r="P82" i="35"/>
  <c r="T82" i="35"/>
  <c r="P57" i="35"/>
  <c r="T57" i="35"/>
  <c r="P80" i="35"/>
  <c r="T80" i="35"/>
  <c r="P89" i="35"/>
  <c r="T89" i="35"/>
  <c r="P73" i="35"/>
  <c r="T73" i="35"/>
  <c r="P78" i="35"/>
  <c r="T78" i="35"/>
  <c r="P68" i="35"/>
  <c r="T68" i="35"/>
  <c r="P61" i="35"/>
  <c r="T61" i="35"/>
  <c r="P83" i="35"/>
  <c r="T83" i="35"/>
  <c r="P69" i="35"/>
  <c r="T69" i="35"/>
  <c r="V38" i="35"/>
  <c r="V36" i="35" s="1"/>
  <c r="V18" i="35"/>
  <c r="V14" i="35"/>
  <c r="T397" i="28" s="1"/>
  <c r="O396" i="28" s="1"/>
  <c r="AO396" i="28" s="1"/>
  <c r="U398" i="28" s="1"/>
  <c r="AF398" i="28" s="1"/>
  <c r="AK398" i="28" s="1"/>
  <c r="P79" i="35"/>
  <c r="T79" i="35"/>
  <c r="T72" i="35"/>
  <c r="Z34" i="35"/>
  <c r="P88" i="35"/>
  <c r="T88" i="35"/>
  <c r="V34" i="35"/>
  <c r="V32" i="35" s="1"/>
  <c r="P58" i="35"/>
  <c r="T58" i="35"/>
  <c r="P77" i="35"/>
  <c r="T77" i="35"/>
  <c r="L112" i="30"/>
  <c r="L94" i="30"/>
  <c r="L403" i="28" l="1"/>
  <c r="Q403" i="28" s="1"/>
  <c r="V437" i="28" s="1"/>
  <c r="U442" i="28" s="1"/>
  <c r="Q360" i="28"/>
  <c r="AH360" i="28" s="1"/>
  <c r="H447" i="28"/>
  <c r="Q447" i="28" s="1"/>
  <c r="AP364" i="28"/>
  <c r="K441" i="28"/>
  <c r="L447" i="28"/>
  <c r="W46" i="35"/>
  <c r="W47" i="35"/>
  <c r="W45" i="35"/>
  <c r="W44" i="35"/>
  <c r="W42" i="35"/>
  <c r="W41" i="35"/>
  <c r="W39" i="35"/>
  <c r="W37" i="35"/>
  <c r="W35" i="35"/>
  <c r="W33" i="35"/>
  <c r="W38" i="35"/>
  <c r="W34" i="35"/>
  <c r="W31" i="35"/>
  <c r="W48" i="35"/>
  <c r="W43" i="35"/>
  <c r="W40" i="35"/>
  <c r="W32" i="35"/>
  <c r="W36" i="35"/>
  <c r="U69" i="35"/>
  <c r="U77" i="35"/>
  <c r="Z35" i="35"/>
  <c r="U83" i="35"/>
  <c r="U68" i="35"/>
  <c r="U80" i="35"/>
  <c r="U75" i="35"/>
  <c r="U84" i="35"/>
  <c r="P54" i="35"/>
  <c r="U66" i="35"/>
  <c r="Z18" i="35"/>
  <c r="U67" i="35"/>
  <c r="U58" i="35"/>
  <c r="U88" i="35"/>
  <c r="U89" i="35"/>
  <c r="W29" i="35"/>
  <c r="W27" i="35"/>
  <c r="W25" i="35"/>
  <c r="W23" i="35"/>
  <c r="W21" i="35"/>
  <c r="W19" i="35"/>
  <c r="W17" i="35"/>
  <c r="W15" i="35"/>
  <c r="W13" i="35"/>
  <c r="W30" i="35"/>
  <c r="W28" i="35"/>
  <c r="W26" i="35"/>
  <c r="W24" i="35"/>
  <c r="W22" i="35"/>
  <c r="W20" i="35"/>
  <c r="W18" i="35"/>
  <c r="W16" i="35"/>
  <c r="W14" i="35"/>
  <c r="U73" i="35"/>
  <c r="U82" i="35"/>
  <c r="U56" i="35"/>
  <c r="U70" i="35"/>
  <c r="U74" i="35"/>
  <c r="U65" i="35"/>
  <c r="U59" i="35"/>
  <c r="U86" i="35"/>
  <c r="U81" i="35"/>
  <c r="U60" i="35"/>
  <c r="U79" i="35"/>
  <c r="U61" i="35"/>
  <c r="U78" i="35"/>
  <c r="U57" i="35"/>
  <c r="U87" i="35"/>
  <c r="U76" i="35"/>
  <c r="U62" i="35"/>
  <c r="U85" i="35"/>
  <c r="U55" i="35"/>
  <c r="U64" i="35"/>
  <c r="A14" i="31"/>
  <c r="K134" i="30"/>
  <c r="S54" i="30"/>
  <c r="A32" i="31"/>
  <c r="S72" i="30"/>
  <c r="A28" i="25"/>
  <c r="A29" i="25" s="1"/>
  <c r="A30" i="25" s="1"/>
  <c r="A31" i="25"/>
  <c r="A27" i="25"/>
  <c r="A6" i="25"/>
  <c r="A7" i="25" s="1"/>
  <c r="A8" i="25" s="1"/>
  <c r="A6" i="24"/>
  <c r="A7" i="24" s="1"/>
  <c r="A8" i="24" s="1"/>
  <c r="A9" i="24" s="1"/>
  <c r="A9" i="25"/>
  <c r="A57" i="23"/>
  <c r="A14" i="23"/>
  <c r="Z36" i="35" l="1"/>
  <c r="Z19" i="35"/>
  <c r="R94" i="35"/>
  <c r="S94" i="35" s="1"/>
  <c r="J116" i="35" s="1"/>
  <c r="Q63" i="35"/>
  <c r="R63" i="35" s="1"/>
  <c r="Q71" i="35"/>
  <c r="R71" i="35" s="1"/>
  <c r="Q67" i="35"/>
  <c r="R67" i="35" s="1"/>
  <c r="Q81" i="35"/>
  <c r="R81" i="35" s="1"/>
  <c r="Q86" i="35"/>
  <c r="R86" i="35" s="1"/>
  <c r="Q74" i="35"/>
  <c r="R74" i="35" s="1"/>
  <c r="Q66" i="35"/>
  <c r="R66" i="35" s="1"/>
  <c r="Q60" i="35"/>
  <c r="R60" i="35" s="1"/>
  <c r="Q82" i="35"/>
  <c r="R82" i="35" s="1"/>
  <c r="Q69" i="35"/>
  <c r="R69" i="35" s="1"/>
  <c r="Q58" i="35"/>
  <c r="R58" i="35" s="1"/>
  <c r="Q72" i="35"/>
  <c r="R72" i="35" s="1"/>
  <c r="Q54" i="35"/>
  <c r="R54" i="35" s="1"/>
  <c r="Q75" i="35"/>
  <c r="R75" i="35" s="1"/>
  <c r="Q89" i="35"/>
  <c r="R89" i="35" s="1"/>
  <c r="Q68" i="35"/>
  <c r="R68" i="35" s="1"/>
  <c r="Q88" i="35"/>
  <c r="R88" i="35" s="1"/>
  <c r="Q57" i="35"/>
  <c r="R57" i="35" s="1"/>
  <c r="Q80" i="35"/>
  <c r="R80" i="35" s="1"/>
  <c r="Q83" i="35"/>
  <c r="R83" i="35" s="1"/>
  <c r="Q79" i="35"/>
  <c r="R79" i="35" s="1"/>
  <c r="Q64" i="35"/>
  <c r="R64" i="35" s="1"/>
  <c r="Q55" i="35"/>
  <c r="R55" i="35" s="1"/>
  <c r="Q62" i="35"/>
  <c r="R62" i="35" s="1"/>
  <c r="Q76" i="35"/>
  <c r="R76" i="35" s="1"/>
  <c r="Q84" i="35"/>
  <c r="R84" i="35" s="1"/>
  <c r="Q59" i="35"/>
  <c r="R59" i="35" s="1"/>
  <c r="Q85" i="35"/>
  <c r="R85" i="35" s="1"/>
  <c r="Q65" i="35"/>
  <c r="R65" i="35" s="1"/>
  <c r="Q70" i="35"/>
  <c r="R70" i="35" s="1"/>
  <c r="Q87" i="35"/>
  <c r="R87" i="35" s="1"/>
  <c r="Q56" i="35"/>
  <c r="R56" i="35" s="1"/>
  <c r="Q73" i="35"/>
  <c r="R73" i="35" s="1"/>
  <c r="Q78" i="35"/>
  <c r="R78" i="35" s="1"/>
  <c r="Q77" i="35"/>
  <c r="R77" i="35" s="1"/>
  <c r="Q61" i="35"/>
  <c r="R61" i="35" s="1"/>
  <c r="U54" i="35"/>
  <c r="A47" i="23"/>
  <c r="G96" i="35" l="1"/>
  <c r="G101" i="35"/>
  <c r="G125" i="35"/>
  <c r="G102" i="35"/>
  <c r="G123" i="35"/>
  <c r="G113" i="35"/>
  <c r="G105" i="35"/>
  <c r="G116" i="35"/>
  <c r="G119" i="35"/>
  <c r="G128" i="35"/>
  <c r="G122" i="35"/>
  <c r="G126" i="35"/>
  <c r="G103" i="35"/>
  <c r="G108" i="35"/>
  <c r="G100" i="35"/>
  <c r="G117" i="35"/>
  <c r="G127" i="35"/>
  <c r="G99" i="35"/>
  <c r="G95" i="35"/>
  <c r="G120" i="35"/>
  <c r="G129" i="35"/>
  <c r="G121" i="35"/>
  <c r="G118" i="35"/>
  <c r="G110" i="35"/>
  <c r="G124" i="35"/>
  <c r="G104" i="35"/>
  <c r="G98" i="35"/>
  <c r="G106" i="35"/>
  <c r="G97" i="35"/>
  <c r="G115" i="35"/>
  <c r="G109" i="35"/>
  <c r="G114" i="35"/>
  <c r="G107" i="35"/>
  <c r="J100" i="35"/>
  <c r="Z20" i="35"/>
  <c r="J117" i="35"/>
  <c r="Z37" i="35"/>
  <c r="G111" i="35"/>
  <c r="J99" i="35"/>
  <c r="R95" i="35"/>
  <c r="S95" i="35" s="1"/>
  <c r="V63" i="35"/>
  <c r="W63" i="35" s="1"/>
  <c r="F103" i="35" s="1"/>
  <c r="V71" i="35"/>
  <c r="W71" i="35" s="1"/>
  <c r="F111" i="35" s="1"/>
  <c r="V77" i="35"/>
  <c r="W77" i="35" s="1"/>
  <c r="F117" i="35" s="1"/>
  <c r="V80" i="35"/>
  <c r="W80" i="35" s="1"/>
  <c r="F120" i="35" s="1"/>
  <c r="V84" i="35"/>
  <c r="W84" i="35" s="1"/>
  <c r="F124" i="35" s="1"/>
  <c r="V66" i="35"/>
  <c r="W66" i="35" s="1"/>
  <c r="F106" i="35" s="1"/>
  <c r="V88" i="35"/>
  <c r="W88" i="35" s="1"/>
  <c r="F128" i="35" s="1"/>
  <c r="V56" i="35"/>
  <c r="W56" i="35" s="1"/>
  <c r="F96" i="35" s="1"/>
  <c r="V70" i="35"/>
  <c r="W70" i="35" s="1"/>
  <c r="F110" i="35" s="1"/>
  <c r="V65" i="35"/>
  <c r="W65" i="35" s="1"/>
  <c r="F105" i="35" s="1"/>
  <c r="V61" i="35"/>
  <c r="W61" i="35" s="1"/>
  <c r="F101" i="35" s="1"/>
  <c r="V57" i="35"/>
  <c r="W57" i="35" s="1"/>
  <c r="F97" i="35" s="1"/>
  <c r="V85" i="35"/>
  <c r="W85" i="35" s="1"/>
  <c r="F125" i="35" s="1"/>
  <c r="V64" i="35"/>
  <c r="W64" i="35" s="1"/>
  <c r="F104" i="35" s="1"/>
  <c r="V78" i="35"/>
  <c r="W78" i="35" s="1"/>
  <c r="F118" i="35" s="1"/>
  <c r="V55" i="35"/>
  <c r="W55" i="35" s="1"/>
  <c r="F95" i="35" s="1"/>
  <c r="V83" i="35"/>
  <c r="W83" i="35" s="1"/>
  <c r="F123" i="35" s="1"/>
  <c r="V67" i="35"/>
  <c r="W67" i="35" s="1"/>
  <c r="F107" i="35" s="1"/>
  <c r="V82" i="35"/>
  <c r="W82" i="35" s="1"/>
  <c r="F122" i="35" s="1"/>
  <c r="V81" i="35"/>
  <c r="W81" i="35" s="1"/>
  <c r="F121" i="35" s="1"/>
  <c r="V60" i="35"/>
  <c r="W60" i="35" s="1"/>
  <c r="F100" i="35" s="1"/>
  <c r="V79" i="35"/>
  <c r="W79" i="35" s="1"/>
  <c r="F119" i="35" s="1"/>
  <c r="V75" i="35"/>
  <c r="W75" i="35" s="1"/>
  <c r="F115" i="35" s="1"/>
  <c r="V89" i="35"/>
  <c r="W89" i="35" s="1"/>
  <c r="F129" i="35" s="1"/>
  <c r="V74" i="35"/>
  <c r="W74" i="35" s="1"/>
  <c r="F114" i="35" s="1"/>
  <c r="V87" i="35"/>
  <c r="W87" i="35" s="1"/>
  <c r="F127" i="35" s="1"/>
  <c r="V69" i="35"/>
  <c r="W69" i="35" s="1"/>
  <c r="F109" i="35" s="1"/>
  <c r="V68" i="35"/>
  <c r="W68" i="35" s="1"/>
  <c r="F108" i="35" s="1"/>
  <c r="V54" i="35"/>
  <c r="W54" i="35" s="1"/>
  <c r="V58" i="35"/>
  <c r="W58" i="35" s="1"/>
  <c r="F98" i="35" s="1"/>
  <c r="V73" i="35"/>
  <c r="W73" i="35" s="1"/>
  <c r="F113" i="35" s="1"/>
  <c r="V86" i="35"/>
  <c r="W86" i="35" s="1"/>
  <c r="F126" i="35" s="1"/>
  <c r="V72" i="35"/>
  <c r="W72" i="35" s="1"/>
  <c r="V76" i="35"/>
  <c r="W76" i="35" s="1"/>
  <c r="F116" i="35" s="1"/>
  <c r="V59" i="35"/>
  <c r="W59" i="35" s="1"/>
  <c r="F99" i="35" s="1"/>
  <c r="V62" i="35"/>
  <c r="W62" i="35" s="1"/>
  <c r="F102" i="35" s="1"/>
  <c r="H104" i="35"/>
  <c r="I99" i="35"/>
  <c r="H97" i="35"/>
  <c r="H103" i="35"/>
  <c r="H107" i="35"/>
  <c r="H106" i="35"/>
  <c r="H99" i="35"/>
  <c r="I103" i="35"/>
  <c r="H100" i="35"/>
  <c r="H108" i="35"/>
  <c r="H95" i="35"/>
  <c r="H105" i="35"/>
  <c r="H109" i="35"/>
  <c r="I109" i="35"/>
  <c r="I95" i="35"/>
  <c r="H102" i="35"/>
  <c r="H110" i="35"/>
  <c r="I97" i="35"/>
  <c r="H96" i="35"/>
  <c r="H98" i="35"/>
  <c r="H101" i="35"/>
  <c r="I101" i="35"/>
  <c r="I107" i="35"/>
  <c r="I105" i="35"/>
  <c r="H111" i="35"/>
  <c r="I98" i="35"/>
  <c r="I110" i="35"/>
  <c r="I106" i="35"/>
  <c r="I102" i="35"/>
  <c r="I108" i="35"/>
  <c r="I104" i="35"/>
  <c r="I111" i="35"/>
  <c r="I100" i="35"/>
  <c r="I96" i="35"/>
  <c r="H129" i="35"/>
  <c r="I113" i="35"/>
  <c r="I122" i="35"/>
  <c r="H122" i="35"/>
  <c r="H118" i="35"/>
  <c r="H123" i="35"/>
  <c r="H114" i="35"/>
  <c r="I120" i="35"/>
  <c r="I121" i="35"/>
  <c r="I124" i="35"/>
  <c r="I118" i="35"/>
  <c r="I114" i="35"/>
  <c r="H120" i="35"/>
  <c r="H119" i="35"/>
  <c r="H117" i="35"/>
  <c r="I127" i="35"/>
  <c r="H126" i="35"/>
  <c r="H124" i="35"/>
  <c r="I126" i="35"/>
  <c r="H121" i="35"/>
  <c r="H115" i="35"/>
  <c r="H113" i="35"/>
  <c r="H116" i="35"/>
  <c r="H125" i="35"/>
  <c r="I123" i="35"/>
  <c r="I117" i="35"/>
  <c r="I128" i="35"/>
  <c r="I119" i="35"/>
  <c r="I116" i="35"/>
  <c r="H128" i="35"/>
  <c r="H127" i="35"/>
  <c r="I129" i="35"/>
  <c r="I115" i="35"/>
  <c r="I125" i="35"/>
  <c r="J95" i="35"/>
  <c r="J96" i="35"/>
  <c r="J113" i="35"/>
  <c r="J97" i="35"/>
  <c r="J114" i="35"/>
  <c r="J98" i="35"/>
  <c r="J115" i="35"/>
  <c r="A47" i="11"/>
  <c r="J101" i="35" l="1"/>
  <c r="Z21" i="35"/>
  <c r="J118" i="35"/>
  <c r="Z38" i="35"/>
  <c r="C51" i="23"/>
  <c r="C50" i="23"/>
  <c r="C49" i="23"/>
  <c r="C8" i="23"/>
  <c r="C7" i="23"/>
  <c r="C6" i="23"/>
  <c r="J119" i="35" l="1"/>
  <c r="Z39" i="35"/>
  <c r="J102" i="35"/>
  <c r="Z22" i="35"/>
  <c r="C50" i="11"/>
  <c r="C7" i="11"/>
  <c r="J103" i="35" l="1"/>
  <c r="Z23" i="35"/>
  <c r="J120" i="35"/>
  <c r="Z40" i="35"/>
  <c r="C30" i="30"/>
  <c r="C71" i="30" s="1"/>
  <c r="C29" i="30"/>
  <c r="X29" i="30" s="1"/>
  <c r="C28" i="30"/>
  <c r="C27" i="30"/>
  <c r="Y27" i="30" s="1"/>
  <c r="C26" i="30"/>
  <c r="Y26" i="30" s="1"/>
  <c r="C25" i="30"/>
  <c r="X25" i="30" s="1"/>
  <c r="C24" i="30"/>
  <c r="C23" i="30"/>
  <c r="Y23" i="30" s="1"/>
  <c r="C22" i="30"/>
  <c r="C63" i="30" s="1"/>
  <c r="C21" i="30"/>
  <c r="C20" i="30"/>
  <c r="C19" i="30"/>
  <c r="C37" i="30" s="1"/>
  <c r="C18" i="30"/>
  <c r="C17" i="30"/>
  <c r="C58" i="30" s="1"/>
  <c r="C16" i="30"/>
  <c r="C15" i="30"/>
  <c r="C56" i="30" s="1"/>
  <c r="C14" i="30"/>
  <c r="C13" i="30"/>
  <c r="F7" i="30"/>
  <c r="E7" i="30"/>
  <c r="D7" i="30"/>
  <c r="C7" i="30"/>
  <c r="B7" i="30"/>
  <c r="H3" i="30"/>
  <c r="L134" i="30" s="1"/>
  <c r="O134" i="30" s="1"/>
  <c r="E3" i="30"/>
  <c r="F3" i="30" s="1"/>
  <c r="F48" i="30" s="1"/>
  <c r="N86" i="28" s="1"/>
  <c r="D3" i="30"/>
  <c r="C3" i="30"/>
  <c r="N67" i="30" s="1"/>
  <c r="C43" i="30"/>
  <c r="Y25" i="30"/>
  <c r="C62" i="30"/>
  <c r="J121" i="35" l="1"/>
  <c r="Z41" i="35"/>
  <c r="J104" i="35"/>
  <c r="Z24" i="35"/>
  <c r="D48" i="30"/>
  <c r="B108" i="28" s="1"/>
  <c r="D44" i="30"/>
  <c r="B104" i="28" s="1"/>
  <c r="D40" i="30"/>
  <c r="B100" i="28" s="1"/>
  <c r="D36" i="30"/>
  <c r="B96" i="28" s="1"/>
  <c r="D32" i="30"/>
  <c r="B92" i="28" s="1"/>
  <c r="D47" i="30"/>
  <c r="B107" i="28" s="1"/>
  <c r="D43" i="30"/>
  <c r="B103" i="28" s="1"/>
  <c r="D39" i="30"/>
  <c r="B99" i="28" s="1"/>
  <c r="D35" i="30"/>
  <c r="B95" i="28" s="1"/>
  <c r="D31" i="30"/>
  <c r="D46" i="30"/>
  <c r="B106" i="28" s="1"/>
  <c r="D42" i="30"/>
  <c r="B102" i="28" s="1"/>
  <c r="D38" i="30"/>
  <c r="B98" i="28" s="1"/>
  <c r="D34" i="30"/>
  <c r="B94" i="28" s="1"/>
  <c r="D45" i="30"/>
  <c r="B105" i="28" s="1"/>
  <c r="D41" i="30"/>
  <c r="B101" i="28" s="1"/>
  <c r="D37" i="30"/>
  <c r="B97" i="28" s="1"/>
  <c r="D33" i="30"/>
  <c r="B93" i="28" s="1"/>
  <c r="D28" i="30"/>
  <c r="D16" i="30"/>
  <c r="D27" i="30"/>
  <c r="D23" i="30"/>
  <c r="D19" i="30"/>
  <c r="D15" i="30"/>
  <c r="D24" i="30"/>
  <c r="D30" i="30"/>
  <c r="D26" i="30"/>
  <c r="D22" i="30"/>
  <c r="D18" i="30"/>
  <c r="D14" i="30"/>
  <c r="D20" i="30"/>
  <c r="D29" i="30"/>
  <c r="D25" i="30"/>
  <c r="D21" i="30"/>
  <c r="D17" i="30"/>
  <c r="D13" i="30"/>
  <c r="Y19" i="30"/>
  <c r="N59" i="30"/>
  <c r="C66" i="30"/>
  <c r="I66" i="30" s="1"/>
  <c r="C70" i="30"/>
  <c r="L110" i="30" s="1"/>
  <c r="C47" i="30"/>
  <c r="I62" i="30"/>
  <c r="L102" i="30"/>
  <c r="I58" i="30"/>
  <c r="L98" i="30"/>
  <c r="I56" i="30"/>
  <c r="L96" i="30"/>
  <c r="I63" i="30"/>
  <c r="L103" i="30"/>
  <c r="I71" i="30"/>
  <c r="L111" i="30"/>
  <c r="A49" i="11"/>
  <c r="A50" i="11" s="1"/>
  <c r="A51" i="11" s="1"/>
  <c r="A52" i="11" s="1"/>
  <c r="A53" i="11" s="1"/>
  <c r="A54" i="11" s="1"/>
  <c r="A55" i="11" s="1"/>
  <c r="F15" i="30"/>
  <c r="N20" i="28" s="1"/>
  <c r="F19" i="30"/>
  <c r="N24" i="28" s="1"/>
  <c r="F23" i="30"/>
  <c r="N28" i="28" s="1"/>
  <c r="E28" i="30"/>
  <c r="H33" i="28" s="1"/>
  <c r="G30" i="30"/>
  <c r="T35" i="28" s="1"/>
  <c r="G33" i="30"/>
  <c r="T71" i="28" s="1"/>
  <c r="G36" i="30"/>
  <c r="T74" i="28" s="1"/>
  <c r="G39" i="30"/>
  <c r="T77" i="28" s="1"/>
  <c r="G42" i="30"/>
  <c r="T80" i="28" s="1"/>
  <c r="G45" i="30"/>
  <c r="T83" i="28" s="1"/>
  <c r="E13" i="30"/>
  <c r="H18" i="28" s="1"/>
  <c r="G15" i="30"/>
  <c r="T20" i="28" s="1"/>
  <c r="F16" i="30"/>
  <c r="N21" i="28" s="1"/>
  <c r="E17" i="30"/>
  <c r="H22" i="28" s="1"/>
  <c r="O18" i="30"/>
  <c r="G19" i="30"/>
  <c r="T24" i="28" s="1"/>
  <c r="F20" i="30"/>
  <c r="N25" i="28" s="1"/>
  <c r="E21" i="30"/>
  <c r="H26" i="28" s="1"/>
  <c r="G23" i="30"/>
  <c r="T28" i="28" s="1"/>
  <c r="F24" i="30"/>
  <c r="N29" i="28" s="1"/>
  <c r="E25" i="30"/>
  <c r="H30" i="28" s="1"/>
  <c r="G27" i="30"/>
  <c r="T32" i="28" s="1"/>
  <c r="F28" i="30"/>
  <c r="N33" i="28" s="1"/>
  <c r="E29" i="30"/>
  <c r="H34" i="28" s="1"/>
  <c r="N30" i="30"/>
  <c r="O33" i="30"/>
  <c r="G14" i="30"/>
  <c r="T19" i="28" s="1"/>
  <c r="AG138" i="28" s="1"/>
  <c r="E24" i="30"/>
  <c r="H29" i="28" s="1"/>
  <c r="G26" i="30"/>
  <c r="T31" i="28" s="1"/>
  <c r="G31" i="30"/>
  <c r="J48" i="30" s="1"/>
  <c r="R108" i="28" s="1"/>
  <c r="G34" i="30"/>
  <c r="T72" i="28" s="1"/>
  <c r="G37" i="30"/>
  <c r="T75" i="28" s="1"/>
  <c r="G40" i="30"/>
  <c r="T78" i="28" s="1"/>
  <c r="G43" i="30"/>
  <c r="G47" i="30"/>
  <c r="T85" i="28" s="1"/>
  <c r="C67" i="30"/>
  <c r="C44" i="30"/>
  <c r="X44" i="30" s="1"/>
  <c r="F13" i="30"/>
  <c r="E14" i="30"/>
  <c r="H19" i="28" s="1"/>
  <c r="G16" i="30"/>
  <c r="T21" i="28" s="1"/>
  <c r="F17" i="30"/>
  <c r="N22" i="28" s="1"/>
  <c r="E18" i="30"/>
  <c r="G20" i="30"/>
  <c r="T25" i="28" s="1"/>
  <c r="F21" i="30"/>
  <c r="N26" i="28" s="1"/>
  <c r="E22" i="30"/>
  <c r="G24" i="30"/>
  <c r="T29" i="28" s="1"/>
  <c r="F25" i="30"/>
  <c r="N30" i="28" s="1"/>
  <c r="E26" i="30"/>
  <c r="G28" i="30"/>
  <c r="T33" i="28" s="1"/>
  <c r="F29" i="30"/>
  <c r="N34" i="28" s="1"/>
  <c r="E30" i="30"/>
  <c r="H35" i="28" s="1"/>
  <c r="E31" i="30"/>
  <c r="E32" i="30"/>
  <c r="H70" i="28" s="1"/>
  <c r="E33" i="30"/>
  <c r="H71" i="28" s="1"/>
  <c r="E34" i="30"/>
  <c r="H72" i="28" s="1"/>
  <c r="E35" i="30"/>
  <c r="E36" i="30"/>
  <c r="H74" i="28" s="1"/>
  <c r="E37" i="30"/>
  <c r="H75" i="28" s="1"/>
  <c r="E38" i="30"/>
  <c r="H76" i="28" s="1"/>
  <c r="E39" i="30"/>
  <c r="E40" i="30"/>
  <c r="H78" i="28" s="1"/>
  <c r="E41" i="30"/>
  <c r="H79" i="28" s="1"/>
  <c r="E42" i="30"/>
  <c r="H80" i="28" s="1"/>
  <c r="E43" i="30"/>
  <c r="H81" i="28" s="1"/>
  <c r="E44" i="30"/>
  <c r="H82" i="28" s="1"/>
  <c r="E45" i="30"/>
  <c r="H83" i="28" s="1"/>
  <c r="E46" i="30"/>
  <c r="H84" i="28" s="1"/>
  <c r="E47" i="30"/>
  <c r="E48" i="30"/>
  <c r="H86" i="28" s="1"/>
  <c r="E16" i="30"/>
  <c r="H21" i="28" s="1"/>
  <c r="G18" i="30"/>
  <c r="T23" i="28" s="1"/>
  <c r="E20" i="30"/>
  <c r="H25" i="28" s="1"/>
  <c r="G22" i="30"/>
  <c r="T27" i="28" s="1"/>
  <c r="F27" i="30"/>
  <c r="N32" i="28" s="1"/>
  <c r="G32" i="30"/>
  <c r="G35" i="30"/>
  <c r="G38" i="30"/>
  <c r="G41" i="30"/>
  <c r="T79" i="28" s="1"/>
  <c r="G44" i="30"/>
  <c r="T82" i="28" s="1"/>
  <c r="G46" i="30"/>
  <c r="T84" i="28" s="1"/>
  <c r="G48" i="30"/>
  <c r="T86" i="28" s="1"/>
  <c r="G3" i="30"/>
  <c r="G13" i="30"/>
  <c r="F14" i="30"/>
  <c r="N19" i="28" s="1"/>
  <c r="E15" i="30"/>
  <c r="H20" i="28" s="1"/>
  <c r="G17" i="30"/>
  <c r="T22" i="28" s="1"/>
  <c r="F18" i="30"/>
  <c r="N23" i="28" s="1"/>
  <c r="E19" i="30"/>
  <c r="H24" i="28" s="1"/>
  <c r="G21" i="30"/>
  <c r="F22" i="30"/>
  <c r="N27" i="28" s="1"/>
  <c r="E23" i="30"/>
  <c r="H28" i="28" s="1"/>
  <c r="Z28" i="28" s="1"/>
  <c r="G25" i="30"/>
  <c r="F26" i="30"/>
  <c r="N31" i="28" s="1"/>
  <c r="E27" i="30"/>
  <c r="H32" i="28" s="1"/>
  <c r="Z32" i="28" s="1"/>
  <c r="G29" i="30"/>
  <c r="T34" i="28" s="1"/>
  <c r="F30" i="30"/>
  <c r="N35" i="28" s="1"/>
  <c r="F31" i="30"/>
  <c r="N69" i="28" s="1"/>
  <c r="F32" i="30"/>
  <c r="N70" i="28" s="1"/>
  <c r="F33" i="30"/>
  <c r="N71" i="28" s="1"/>
  <c r="F34" i="30"/>
  <c r="N72" i="28" s="1"/>
  <c r="F35" i="30"/>
  <c r="N73" i="28" s="1"/>
  <c r="F36" i="30"/>
  <c r="N74" i="28" s="1"/>
  <c r="F37" i="30"/>
  <c r="N75" i="28" s="1"/>
  <c r="F38" i="30"/>
  <c r="N76" i="28" s="1"/>
  <c r="F39" i="30"/>
  <c r="N77" i="28" s="1"/>
  <c r="F40" i="30"/>
  <c r="N78" i="28" s="1"/>
  <c r="F41" i="30"/>
  <c r="N79" i="28" s="1"/>
  <c r="F42" i="30"/>
  <c r="N80" i="28" s="1"/>
  <c r="F43" i="30"/>
  <c r="N81" i="28" s="1"/>
  <c r="F44" i="30"/>
  <c r="N82" i="28" s="1"/>
  <c r="F45" i="30"/>
  <c r="N83" i="28" s="1"/>
  <c r="F46" i="30"/>
  <c r="N84" i="28" s="1"/>
  <c r="F47" i="30"/>
  <c r="N85" i="28" s="1"/>
  <c r="N33" i="30"/>
  <c r="F64" i="30"/>
  <c r="D71" i="30"/>
  <c r="K71" i="30" s="1"/>
  <c r="L71" i="30" s="1"/>
  <c r="H71" i="30"/>
  <c r="E71" i="30"/>
  <c r="C54" i="30"/>
  <c r="C31" i="30"/>
  <c r="Y13" i="30"/>
  <c r="C57" i="30"/>
  <c r="F60" i="30"/>
  <c r="H62" i="30"/>
  <c r="D62" i="30"/>
  <c r="K62" i="30" s="1"/>
  <c r="L62" i="30" s="1"/>
  <c r="E62" i="30"/>
  <c r="D63" i="30"/>
  <c r="K63" i="30" s="1"/>
  <c r="L63" i="30" s="1"/>
  <c r="E63" i="30"/>
  <c r="X22" i="30"/>
  <c r="F66" i="30"/>
  <c r="C69" i="30"/>
  <c r="C46" i="30"/>
  <c r="X28" i="30"/>
  <c r="Y28" i="30"/>
  <c r="C33" i="30"/>
  <c r="C78" i="30"/>
  <c r="X37" i="30"/>
  <c r="C88" i="30"/>
  <c r="X47" i="30"/>
  <c r="Y47" i="30"/>
  <c r="N89" i="30"/>
  <c r="N85" i="30"/>
  <c r="N87" i="30"/>
  <c r="N86" i="30"/>
  <c r="N80" i="30"/>
  <c r="N76" i="30"/>
  <c r="N72" i="30"/>
  <c r="N88" i="30"/>
  <c r="N82" i="30"/>
  <c r="N78" i="30"/>
  <c r="N74" i="30"/>
  <c r="N70" i="30"/>
  <c r="N66" i="30"/>
  <c r="N62" i="30"/>
  <c r="N58" i="30"/>
  <c r="N54" i="30"/>
  <c r="N84" i="30"/>
  <c r="N83" i="30"/>
  <c r="N64" i="30"/>
  <c r="N63" i="30"/>
  <c r="N56" i="30"/>
  <c r="N55" i="30"/>
  <c r="N61" i="30"/>
  <c r="N68" i="30"/>
  <c r="N65" i="30"/>
  <c r="N60" i="30"/>
  <c r="N57" i="30"/>
  <c r="N81" i="30"/>
  <c r="N79" i="30"/>
  <c r="N77" i="30"/>
  <c r="N75" i="30"/>
  <c r="N73" i="30"/>
  <c r="N71" i="30"/>
  <c r="N69" i="30"/>
  <c r="C60" i="30"/>
  <c r="X19" i="30"/>
  <c r="Y22" i="30"/>
  <c r="E66" i="30"/>
  <c r="X26" i="30"/>
  <c r="Y29" i="30"/>
  <c r="X30" i="30"/>
  <c r="C34" i="30"/>
  <c r="C59" i="30"/>
  <c r="V22" i="30"/>
  <c r="H13" i="30"/>
  <c r="C55" i="30"/>
  <c r="C32" i="30"/>
  <c r="J17" i="30"/>
  <c r="R44" i="28" s="1"/>
  <c r="C61" i="30"/>
  <c r="C38" i="30"/>
  <c r="X20" i="30"/>
  <c r="Y20" i="30"/>
  <c r="X21" i="30"/>
  <c r="C64" i="30"/>
  <c r="C41" i="30"/>
  <c r="X23" i="30"/>
  <c r="H25" i="30"/>
  <c r="H52" i="28" s="1"/>
  <c r="F67" i="30"/>
  <c r="F68" i="30"/>
  <c r="Y30" i="30"/>
  <c r="I31" i="30"/>
  <c r="M91" i="28" s="1"/>
  <c r="J33" i="30"/>
  <c r="R93" i="28" s="1"/>
  <c r="C35" i="30"/>
  <c r="C36" i="30"/>
  <c r="C39" i="30"/>
  <c r="C40" i="30"/>
  <c r="C84" i="30"/>
  <c r="Y43" i="30"/>
  <c r="X43" i="30"/>
  <c r="C85" i="30"/>
  <c r="H63" i="30"/>
  <c r="X13" i="30"/>
  <c r="Y21" i="30"/>
  <c r="C65" i="30"/>
  <c r="C42" i="30"/>
  <c r="X24" i="30"/>
  <c r="Y24" i="30"/>
  <c r="C68" i="30"/>
  <c r="C45" i="30"/>
  <c r="X27" i="30"/>
  <c r="J34" i="30"/>
  <c r="R94" i="28" s="1"/>
  <c r="Y37" i="30"/>
  <c r="C48" i="30"/>
  <c r="A6" i="1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56" i="11"/>
  <c r="A22" i="11"/>
  <c r="A17" i="11"/>
  <c r="A15" i="11"/>
  <c r="A13" i="11"/>
  <c r="H177" i="28" l="1"/>
  <c r="J105" i="35"/>
  <c r="Z25" i="35"/>
  <c r="J122" i="35"/>
  <c r="Z42" i="35"/>
  <c r="J40" i="30"/>
  <c r="R100" i="28" s="1"/>
  <c r="Z83" i="28"/>
  <c r="AF79" i="28"/>
  <c r="Z71" i="28"/>
  <c r="J45" i="30"/>
  <c r="R105" i="28" s="1"/>
  <c r="AF78" i="28"/>
  <c r="AF84" i="28"/>
  <c r="AF80" i="28"/>
  <c r="Z72" i="28"/>
  <c r="Z35" i="28"/>
  <c r="Z24" i="28"/>
  <c r="AF25" i="28"/>
  <c r="Z74" i="28"/>
  <c r="J41" i="30"/>
  <c r="R101" i="28" s="1"/>
  <c r="H29" i="30"/>
  <c r="H56" i="28" s="1"/>
  <c r="E70" i="30"/>
  <c r="H20" i="30"/>
  <c r="H47" i="28" s="1"/>
  <c r="H28" i="30"/>
  <c r="H55" i="28" s="1"/>
  <c r="J39" i="30"/>
  <c r="R99" i="28" s="1"/>
  <c r="Z75" i="28"/>
  <c r="Z33" i="28"/>
  <c r="H19" i="30"/>
  <c r="H46" i="28" s="1"/>
  <c r="AF21" i="28"/>
  <c r="D70" i="30"/>
  <c r="K70" i="30" s="1"/>
  <c r="L70" i="30" s="1"/>
  <c r="H70" i="30"/>
  <c r="Z20" i="28"/>
  <c r="H40" i="28"/>
  <c r="L177" i="28"/>
  <c r="J21" i="30"/>
  <c r="R48" i="28" s="1"/>
  <c r="T26" i="28"/>
  <c r="AF26" i="28" s="1"/>
  <c r="J38" i="30"/>
  <c r="R98" i="28" s="1"/>
  <c r="T76" i="28"/>
  <c r="Z76" i="28" s="1"/>
  <c r="Z86" i="28"/>
  <c r="AF82" i="28"/>
  <c r="Z82" i="28"/>
  <c r="Z78" i="28"/>
  <c r="AF74" i="28"/>
  <c r="H22" i="30"/>
  <c r="H49" i="28" s="1"/>
  <c r="H27" i="28"/>
  <c r="AF27" i="28" s="1"/>
  <c r="AF22" i="28"/>
  <c r="Z25" i="28"/>
  <c r="Z21" i="28"/>
  <c r="AF20" i="28"/>
  <c r="A23" i="31"/>
  <c r="S63" i="30"/>
  <c r="I70" i="30"/>
  <c r="B77" i="28"/>
  <c r="B48" i="28"/>
  <c r="B26" i="28"/>
  <c r="B41" i="28"/>
  <c r="B70" i="28"/>
  <c r="B19" i="28"/>
  <c r="AM164" i="28" s="1"/>
  <c r="B57" i="28"/>
  <c r="B86" i="28"/>
  <c r="B35" i="28"/>
  <c r="B79" i="28"/>
  <c r="B28" i="28"/>
  <c r="B50" i="28"/>
  <c r="B63" i="28"/>
  <c r="B91" i="28"/>
  <c r="J25" i="30"/>
  <c r="R52" i="28" s="1"/>
  <c r="T30" i="28"/>
  <c r="Z30" i="28" s="1"/>
  <c r="Z19" i="28"/>
  <c r="X138" i="28"/>
  <c r="J35" i="30"/>
  <c r="R95" i="28" s="1"/>
  <c r="T73" i="28"/>
  <c r="H47" i="30"/>
  <c r="H107" i="28" s="1"/>
  <c r="H85" i="28"/>
  <c r="AF85" i="28" s="1"/>
  <c r="H39" i="30"/>
  <c r="H99" i="28" s="1"/>
  <c r="H77" i="28"/>
  <c r="AF77" i="28" s="1"/>
  <c r="H35" i="30"/>
  <c r="H95" i="28" s="1"/>
  <c r="H73" i="28"/>
  <c r="H40" i="30"/>
  <c r="H100" i="28" s="1"/>
  <c r="H69" i="28"/>
  <c r="H26" i="30"/>
  <c r="H53" i="28" s="1"/>
  <c r="H31" i="28"/>
  <c r="Z31" i="28" s="1"/>
  <c r="AF29" i="28"/>
  <c r="AF34" i="28"/>
  <c r="Z34" i="28"/>
  <c r="Z29" i="28"/>
  <c r="AF33" i="28"/>
  <c r="A18" i="31"/>
  <c r="S58" i="30"/>
  <c r="B81" i="28"/>
  <c r="B52" i="28"/>
  <c r="B30" i="28"/>
  <c r="B45" i="28"/>
  <c r="B74" i="28"/>
  <c r="B23" i="28"/>
  <c r="B80" i="28"/>
  <c r="B29" i="28"/>
  <c r="B51" i="28"/>
  <c r="B83" i="28"/>
  <c r="B32" i="28"/>
  <c r="B54" i="28"/>
  <c r="J13" i="30"/>
  <c r="T18" i="28"/>
  <c r="J32" i="30"/>
  <c r="R92" i="28" s="1"/>
  <c r="T70" i="28"/>
  <c r="AF70" i="28" s="1"/>
  <c r="Z84" i="28"/>
  <c r="Z80" i="28"/>
  <c r="AF72" i="28"/>
  <c r="AF35" i="28"/>
  <c r="O138" i="28"/>
  <c r="AF19" i="28"/>
  <c r="AF28" i="28"/>
  <c r="A30" i="11"/>
  <c r="A31" i="31"/>
  <c r="S71" i="30"/>
  <c r="A16" i="31"/>
  <c r="S56" i="30"/>
  <c r="A29" i="11"/>
  <c r="A30" i="31"/>
  <c r="S70" i="30"/>
  <c r="J134" i="30"/>
  <c r="B5" i="28"/>
  <c r="B12" i="28" s="1"/>
  <c r="B69" i="28"/>
  <c r="B40" i="28"/>
  <c r="B18" i="28"/>
  <c r="B85" i="28"/>
  <c r="B56" i="28"/>
  <c r="B34" i="28"/>
  <c r="B49" i="28"/>
  <c r="B78" i="28"/>
  <c r="B27" i="28"/>
  <c r="B71" i="28"/>
  <c r="B20" i="28"/>
  <c r="B42" i="28"/>
  <c r="B72" i="28"/>
  <c r="B21" i="28"/>
  <c r="B43" i="28"/>
  <c r="AF86" i="28"/>
  <c r="R96" i="30"/>
  <c r="S96" i="30" s="1"/>
  <c r="H5" i="28"/>
  <c r="R151" i="28" s="1"/>
  <c r="AF32" i="28"/>
  <c r="AF83" i="28"/>
  <c r="Z79" i="28"/>
  <c r="AF75" i="28"/>
  <c r="AF71" i="28"/>
  <c r="H18" i="30"/>
  <c r="H45" i="28" s="1"/>
  <c r="H23" i="28"/>
  <c r="Z23" i="28" s="1"/>
  <c r="I13" i="30"/>
  <c r="N18" i="28"/>
  <c r="J43" i="30"/>
  <c r="R103" i="28" s="1"/>
  <c r="T81" i="28"/>
  <c r="AF81" i="28" s="1"/>
  <c r="J31" i="30"/>
  <c r="R91" i="28" s="1"/>
  <c r="T69" i="28"/>
  <c r="Z22" i="28"/>
  <c r="AF24" i="28"/>
  <c r="A21" i="11"/>
  <c r="A22" i="31"/>
  <c r="S62" i="30"/>
  <c r="B73" i="28"/>
  <c r="B44" i="28"/>
  <c r="B22" i="28"/>
  <c r="B76" i="28"/>
  <c r="B25" i="28"/>
  <c r="B47" i="28"/>
  <c r="B53" i="28"/>
  <c r="B82" i="28"/>
  <c r="B31" i="28"/>
  <c r="B75" i="28"/>
  <c r="B24" i="28"/>
  <c r="B46" i="28"/>
  <c r="B84" i="28"/>
  <c r="B33" i="28"/>
  <c r="B55" i="28"/>
  <c r="L106" i="30"/>
  <c r="A21" i="25" s="1"/>
  <c r="P30" i="30"/>
  <c r="H45" i="30"/>
  <c r="H105" i="28" s="1"/>
  <c r="D66" i="30"/>
  <c r="K66" i="30" s="1"/>
  <c r="L66" i="30" s="1"/>
  <c r="J28" i="30"/>
  <c r="R55" i="28" s="1"/>
  <c r="Y44" i="30"/>
  <c r="F85" i="30" s="1"/>
  <c r="H66" i="30"/>
  <c r="J16" i="30"/>
  <c r="R43" i="28" s="1"/>
  <c r="J44" i="30"/>
  <c r="R104" i="28" s="1"/>
  <c r="H41" i="30"/>
  <c r="H101" i="28" s="1"/>
  <c r="J37" i="30"/>
  <c r="R97" i="28" s="1"/>
  <c r="J47" i="30"/>
  <c r="R107" i="28" s="1"/>
  <c r="H23" i="30"/>
  <c r="H50" i="28" s="1"/>
  <c r="J46" i="30"/>
  <c r="R106" i="28" s="1"/>
  <c r="I84" i="30"/>
  <c r="L124" i="30"/>
  <c r="I61" i="30"/>
  <c r="L101" i="30"/>
  <c r="I69" i="30"/>
  <c r="L109" i="30"/>
  <c r="I54" i="30"/>
  <c r="P33" i="30"/>
  <c r="D67" i="30"/>
  <c r="K67" i="30" s="1"/>
  <c r="L67" i="30" s="1"/>
  <c r="I67" i="30"/>
  <c r="L107" i="30"/>
  <c r="J26" i="30"/>
  <c r="R53" i="28" s="1"/>
  <c r="J42" i="30"/>
  <c r="R102" i="28" s="1"/>
  <c r="J30" i="30"/>
  <c r="R57" i="28" s="1"/>
  <c r="A18" i="25"/>
  <c r="A23" i="23"/>
  <c r="A26" i="25"/>
  <c r="A31" i="23"/>
  <c r="A17" i="25"/>
  <c r="A22" i="23"/>
  <c r="I60" i="30"/>
  <c r="L100" i="30"/>
  <c r="I57" i="30"/>
  <c r="L97" i="30"/>
  <c r="I68" i="30"/>
  <c r="L108" i="30"/>
  <c r="I64" i="30"/>
  <c r="L104" i="30"/>
  <c r="I59" i="30"/>
  <c r="L99" i="30"/>
  <c r="A26" i="23"/>
  <c r="A13" i="25"/>
  <c r="A18" i="23"/>
  <c r="I85" i="30"/>
  <c r="L125" i="30"/>
  <c r="I65" i="30"/>
  <c r="L105" i="30"/>
  <c r="I55" i="30"/>
  <c r="L95" i="30"/>
  <c r="I88" i="30"/>
  <c r="L128" i="30"/>
  <c r="I78" i="30"/>
  <c r="L118" i="30"/>
  <c r="A11" i="25"/>
  <c r="A16" i="23"/>
  <c r="A25" i="25"/>
  <c r="A30" i="23"/>
  <c r="A74" i="1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J22" i="30"/>
  <c r="R49" i="28" s="1"/>
  <c r="J24" i="30"/>
  <c r="R51" i="28" s="1"/>
  <c r="J15" i="30"/>
  <c r="R42" i="28" s="1"/>
  <c r="H38" i="30"/>
  <c r="H98" i="28" s="1"/>
  <c r="H31" i="30"/>
  <c r="H91" i="28" s="1"/>
  <c r="J23" i="30"/>
  <c r="R50" i="28" s="1"/>
  <c r="H36" i="30"/>
  <c r="H96" i="28" s="1"/>
  <c r="N18" i="30"/>
  <c r="H33" i="30"/>
  <c r="H93" i="28" s="1"/>
  <c r="H46" i="30"/>
  <c r="H106" i="28" s="1"/>
  <c r="E67" i="30"/>
  <c r="O30" i="30"/>
  <c r="J27" i="30"/>
  <c r="J14" i="30"/>
  <c r="R41" i="28" s="1"/>
  <c r="H37" i="30"/>
  <c r="P18" i="30"/>
  <c r="H34" i="30"/>
  <c r="H94" i="28" s="1"/>
  <c r="H67" i="30"/>
  <c r="J18" i="30"/>
  <c r="R45" i="28" s="1"/>
  <c r="J20" i="30"/>
  <c r="R47" i="28" s="1"/>
  <c r="F62" i="30"/>
  <c r="P15" i="30"/>
  <c r="O15" i="30"/>
  <c r="N15" i="30"/>
  <c r="F84" i="30"/>
  <c r="X40" i="30"/>
  <c r="C81" i="30"/>
  <c r="Y40" i="30"/>
  <c r="C77" i="30"/>
  <c r="I28" i="30"/>
  <c r="N41" i="30"/>
  <c r="P41" i="30"/>
  <c r="O41" i="30"/>
  <c r="P39" i="30"/>
  <c r="O39" i="30"/>
  <c r="N39" i="30"/>
  <c r="P46" i="30"/>
  <c r="N46" i="30"/>
  <c r="O46" i="30"/>
  <c r="I46" i="30"/>
  <c r="M106" i="28" s="1"/>
  <c r="F70" i="30"/>
  <c r="N22" i="30"/>
  <c r="P22" i="30"/>
  <c r="O22" i="30"/>
  <c r="E60" i="30"/>
  <c r="D60" i="30"/>
  <c r="K60" i="30" s="1"/>
  <c r="L60" i="30" s="1"/>
  <c r="H60" i="30"/>
  <c r="I17" i="30"/>
  <c r="M44" i="28" s="1"/>
  <c r="I15" i="30"/>
  <c r="M42" i="28" s="1"/>
  <c r="P20" i="30"/>
  <c r="O20" i="30"/>
  <c r="N20" i="30"/>
  <c r="P28" i="30"/>
  <c r="O28" i="30"/>
  <c r="N28" i="30"/>
  <c r="C74" i="30"/>
  <c r="C87" i="30"/>
  <c r="X46" i="30"/>
  <c r="Y46" i="30"/>
  <c r="C72" i="30"/>
  <c r="Y31" i="30"/>
  <c r="X31" i="30"/>
  <c r="I22" i="30"/>
  <c r="I30" i="30"/>
  <c r="M57" i="28" s="1"/>
  <c r="I43" i="30"/>
  <c r="M103" i="28" s="1"/>
  <c r="I37" i="30"/>
  <c r="M97" i="28" s="1"/>
  <c r="I47" i="30"/>
  <c r="I48" i="30"/>
  <c r="M108" i="28" s="1"/>
  <c r="A7" i="11"/>
  <c r="A8" i="11" s="1"/>
  <c r="A9" i="11" s="1"/>
  <c r="A10" i="11" s="1"/>
  <c r="A11" i="11" s="1"/>
  <c r="A12" i="11" s="1"/>
  <c r="C89" i="30"/>
  <c r="X48" i="30"/>
  <c r="Y48" i="30"/>
  <c r="F78" i="30"/>
  <c r="N32" i="30"/>
  <c r="P32" i="30"/>
  <c r="O32" i="30"/>
  <c r="C86" i="30"/>
  <c r="X45" i="30"/>
  <c r="Y45" i="30"/>
  <c r="I25" i="30"/>
  <c r="E65" i="30"/>
  <c r="H65" i="30"/>
  <c r="D65" i="30"/>
  <c r="K65" i="30" s="1"/>
  <c r="L65" i="30" s="1"/>
  <c r="H84" i="30"/>
  <c r="E84" i="30"/>
  <c r="D84" i="30"/>
  <c r="K84" i="30" s="1"/>
  <c r="L84" i="30" s="1"/>
  <c r="C80" i="30"/>
  <c r="X39" i="30"/>
  <c r="Y39" i="30"/>
  <c r="C76" i="30"/>
  <c r="F71" i="30"/>
  <c r="X38" i="30"/>
  <c r="Y38" i="30"/>
  <c r="C79" i="30"/>
  <c r="H16" i="30"/>
  <c r="H43" i="28" s="1"/>
  <c r="C73" i="30"/>
  <c r="N37" i="30"/>
  <c r="O37" i="30"/>
  <c r="P37" i="30"/>
  <c r="P34" i="30"/>
  <c r="O34" i="30"/>
  <c r="N34" i="30"/>
  <c r="P42" i="30"/>
  <c r="O42" i="30"/>
  <c r="N42" i="30"/>
  <c r="P47" i="30"/>
  <c r="O47" i="30"/>
  <c r="N47" i="30"/>
  <c r="K31" i="30"/>
  <c r="J29" i="30"/>
  <c r="R56" i="28" s="1"/>
  <c r="I24" i="30"/>
  <c r="M51" i="28" s="1"/>
  <c r="H21" i="30"/>
  <c r="H48" i="28" s="1"/>
  <c r="I14" i="30"/>
  <c r="M41" i="28" s="1"/>
  <c r="P21" i="30"/>
  <c r="O21" i="30"/>
  <c r="N21" i="30"/>
  <c r="P29" i="30"/>
  <c r="O29" i="30"/>
  <c r="N29" i="30"/>
  <c r="E88" i="30"/>
  <c r="D88" i="30"/>
  <c r="K88" i="30" s="1"/>
  <c r="L88" i="30" s="1"/>
  <c r="H88" i="30"/>
  <c r="E78" i="30"/>
  <c r="H78" i="30"/>
  <c r="D78" i="30"/>
  <c r="K78" i="30" s="1"/>
  <c r="L78" i="30" s="1"/>
  <c r="H32" i="30"/>
  <c r="H92" i="28" s="1"/>
  <c r="I29" i="30"/>
  <c r="M56" i="28" s="1"/>
  <c r="H69" i="30"/>
  <c r="E69" i="30"/>
  <c r="D69" i="30"/>
  <c r="K69" i="30" s="1"/>
  <c r="L69" i="30" s="1"/>
  <c r="J19" i="30"/>
  <c r="H17" i="30"/>
  <c r="H44" i="28" s="1"/>
  <c r="H15" i="30"/>
  <c r="H42" i="28" s="1"/>
  <c r="H54" i="30"/>
  <c r="D54" i="30"/>
  <c r="K54" i="30" s="1"/>
  <c r="L54" i="30" s="1"/>
  <c r="E54" i="30"/>
  <c r="I23" i="30"/>
  <c r="J36" i="30"/>
  <c r="R96" i="28" s="1"/>
  <c r="H43" i="30"/>
  <c r="H44" i="30"/>
  <c r="H104" i="28" s="1"/>
  <c r="H42" i="30"/>
  <c r="H102" i="28" s="1"/>
  <c r="I32" i="30"/>
  <c r="M92" i="28" s="1"/>
  <c r="I40" i="30"/>
  <c r="H48" i="30"/>
  <c r="H108" i="28" s="1"/>
  <c r="N40" i="30"/>
  <c r="P40" i="30"/>
  <c r="O40" i="30"/>
  <c r="N36" i="30"/>
  <c r="P36" i="30"/>
  <c r="O36" i="30"/>
  <c r="E68" i="30"/>
  <c r="D68" i="30"/>
  <c r="K68" i="30" s="1"/>
  <c r="L68" i="30" s="1"/>
  <c r="H68" i="30"/>
  <c r="F65" i="30"/>
  <c r="N23" i="30"/>
  <c r="O23" i="30"/>
  <c r="P23" i="30"/>
  <c r="P14" i="30"/>
  <c r="O14" i="30"/>
  <c r="N14" i="30"/>
  <c r="H85" i="30"/>
  <c r="D85" i="30"/>
  <c r="K85" i="30" s="1"/>
  <c r="L85" i="30" s="1"/>
  <c r="E85" i="30"/>
  <c r="I42" i="30"/>
  <c r="M102" i="28" s="1"/>
  <c r="I38" i="30"/>
  <c r="M98" i="28" s="1"/>
  <c r="I34" i="30"/>
  <c r="M94" i="28" s="1"/>
  <c r="N26" i="30"/>
  <c r="P26" i="30"/>
  <c r="O26" i="30"/>
  <c r="C82" i="30"/>
  <c r="X41" i="30"/>
  <c r="Y41" i="30"/>
  <c r="I21" i="30"/>
  <c r="M48" i="28" s="1"/>
  <c r="H61" i="30"/>
  <c r="E61" i="30"/>
  <c r="D61" i="30"/>
  <c r="K61" i="30" s="1"/>
  <c r="L61" i="30" s="1"/>
  <c r="N44" i="30"/>
  <c r="O44" i="30"/>
  <c r="P44" i="30"/>
  <c r="P35" i="30"/>
  <c r="O35" i="30"/>
  <c r="N35" i="30"/>
  <c r="P43" i="30"/>
  <c r="O43" i="30"/>
  <c r="N43" i="30"/>
  <c r="P16" i="30"/>
  <c r="O16" i="30"/>
  <c r="N16" i="30"/>
  <c r="N13" i="30"/>
  <c r="P13" i="30"/>
  <c r="O13" i="30"/>
  <c r="P24" i="30"/>
  <c r="N24" i="30"/>
  <c r="O24" i="30"/>
  <c r="O31" i="30"/>
  <c r="P31" i="30"/>
  <c r="N31" i="30"/>
  <c r="F69" i="30"/>
  <c r="N27" i="30"/>
  <c r="P27" i="30"/>
  <c r="O27" i="30"/>
  <c r="I20" i="30"/>
  <c r="H14" i="30"/>
  <c r="H41" i="28" s="1"/>
  <c r="I18" i="30"/>
  <c r="M45" i="28" s="1"/>
  <c r="I26" i="30"/>
  <c r="I39" i="30"/>
  <c r="I33" i="30"/>
  <c r="I41" i="30"/>
  <c r="I44" i="30"/>
  <c r="M104" i="28" s="1"/>
  <c r="C83" i="30"/>
  <c r="X42" i="30"/>
  <c r="Y42" i="30"/>
  <c r="I16" i="30"/>
  <c r="M43" i="28" s="1"/>
  <c r="E64" i="30"/>
  <c r="D64" i="30"/>
  <c r="K64" i="30" s="1"/>
  <c r="L64" i="30" s="1"/>
  <c r="H64" i="30"/>
  <c r="F61" i="30"/>
  <c r="N19" i="30"/>
  <c r="P19" i="30"/>
  <c r="O19" i="30"/>
  <c r="K13" i="30"/>
  <c r="N48" i="30"/>
  <c r="P48" i="30"/>
  <c r="O48" i="30"/>
  <c r="P38" i="30"/>
  <c r="N38" i="30"/>
  <c r="O38" i="30"/>
  <c r="N45" i="30"/>
  <c r="O45" i="30"/>
  <c r="P45" i="30"/>
  <c r="C75" i="30"/>
  <c r="H27" i="30"/>
  <c r="F63" i="30"/>
  <c r="P17" i="30"/>
  <c r="N17" i="30"/>
  <c r="O17" i="30"/>
  <c r="P25" i="30"/>
  <c r="O25" i="30"/>
  <c r="N25" i="30"/>
  <c r="F88" i="30"/>
  <c r="I35" i="30"/>
  <c r="H30" i="30"/>
  <c r="H24" i="30"/>
  <c r="H51" i="28" s="1"/>
  <c r="F54" i="30"/>
  <c r="I19" i="30"/>
  <c r="I27" i="30"/>
  <c r="M54" i="28" s="1"/>
  <c r="I36" i="30"/>
  <c r="M96" i="28" s="1"/>
  <c r="I45" i="30"/>
  <c r="J123" i="35" l="1"/>
  <c r="Z43" i="35"/>
  <c r="J106" i="35"/>
  <c r="Z26" i="35"/>
  <c r="Z26" i="28"/>
  <c r="AF18" i="28"/>
  <c r="Z27" i="28"/>
  <c r="Z70" i="28"/>
  <c r="AF30" i="28"/>
  <c r="Z73" i="28"/>
  <c r="AF76" i="28"/>
  <c r="K30" i="30"/>
  <c r="R30" i="30" s="1"/>
  <c r="Q30" i="30" s="1"/>
  <c r="H57" i="28"/>
  <c r="K26" i="30"/>
  <c r="T26" i="30" s="1"/>
  <c r="M53" i="28"/>
  <c r="A38" i="31"/>
  <c r="S78" i="30"/>
  <c r="A15" i="31"/>
  <c r="S55" i="30"/>
  <c r="A45" i="31"/>
  <c r="S85" i="30"/>
  <c r="A24" i="31"/>
  <c r="S64" i="30"/>
  <c r="A17" i="31"/>
  <c r="S57" i="30"/>
  <c r="AE14" i="30"/>
  <c r="AE18" i="30"/>
  <c r="AE22" i="30"/>
  <c r="AE26" i="30"/>
  <c r="AE30" i="30"/>
  <c r="AD28" i="30"/>
  <c r="AD46" i="30" s="1"/>
  <c r="AE15" i="30"/>
  <c r="AE19" i="30"/>
  <c r="AE23" i="30"/>
  <c r="AE27" i="30"/>
  <c r="AE13" i="30"/>
  <c r="AD17" i="30"/>
  <c r="AD35" i="30" s="1"/>
  <c r="AD21" i="30"/>
  <c r="AD25" i="30"/>
  <c r="AD43" i="30" s="1"/>
  <c r="AD29" i="30"/>
  <c r="AD47" i="30" s="1"/>
  <c r="AD24" i="30"/>
  <c r="AD42" i="30" s="1"/>
  <c r="AE16" i="30"/>
  <c r="AE20" i="30"/>
  <c r="AE24" i="30"/>
  <c r="AE28" i="30"/>
  <c r="AD14" i="30"/>
  <c r="AD32" i="30" s="1"/>
  <c r="AD18" i="30"/>
  <c r="AD36" i="30" s="1"/>
  <c r="AD22" i="30"/>
  <c r="AD40" i="30" s="1"/>
  <c r="AD26" i="30"/>
  <c r="AD44" i="30" s="1"/>
  <c r="AD30" i="30"/>
  <c r="AD48" i="30" s="1"/>
  <c r="AD20" i="30"/>
  <c r="AD38" i="30" s="1"/>
  <c r="AE17" i="30"/>
  <c r="AE21" i="30"/>
  <c r="AE25" i="30"/>
  <c r="AE29" i="30"/>
  <c r="AD15" i="30"/>
  <c r="AD33" i="30" s="1"/>
  <c r="AD19" i="30"/>
  <c r="AD37" i="30" s="1"/>
  <c r="AD23" i="30"/>
  <c r="AD41" i="30" s="1"/>
  <c r="AD27" i="30"/>
  <c r="AD45" i="30" s="1"/>
  <c r="AD13" i="30"/>
  <c r="AD31" i="30" s="1"/>
  <c r="AD16" i="30"/>
  <c r="AD34" i="30" s="1"/>
  <c r="N134" i="30"/>
  <c r="P134" i="30" s="1"/>
  <c r="Q134" i="30"/>
  <c r="R134" i="30" s="1"/>
  <c r="A48" i="13" s="1"/>
  <c r="AF31" i="28"/>
  <c r="Z81" i="28"/>
  <c r="K41" i="30"/>
  <c r="T41" i="30" s="1"/>
  <c r="M101" i="28"/>
  <c r="K23" i="30"/>
  <c r="M50" i="28"/>
  <c r="K25" i="30"/>
  <c r="M25" i="30" s="1"/>
  <c r="M52" i="28"/>
  <c r="V44" i="30"/>
  <c r="R54" i="28"/>
  <c r="A27" i="31"/>
  <c r="S67" i="30"/>
  <c r="A21" i="31"/>
  <c r="S61" i="30"/>
  <c r="Z18" i="28"/>
  <c r="AD177" i="28"/>
  <c r="R40" i="28"/>
  <c r="AF69" i="28"/>
  <c r="AK138" i="28"/>
  <c r="AB138" i="28"/>
  <c r="S138" i="28"/>
  <c r="AI163" i="28"/>
  <c r="V163" i="28"/>
  <c r="Z69" i="28"/>
  <c r="Z85" i="28"/>
  <c r="V40" i="30"/>
  <c r="H54" i="28"/>
  <c r="V24" i="30"/>
  <c r="Q177" i="28" s="1"/>
  <c r="M46" i="28"/>
  <c r="X35" i="30"/>
  <c r="M95" i="28"/>
  <c r="K33" i="30"/>
  <c r="T33" i="30" s="1"/>
  <c r="M93" i="28"/>
  <c r="K28" i="30"/>
  <c r="S28" i="30" s="1"/>
  <c r="M55" i="28"/>
  <c r="A48" i="31"/>
  <c r="S88" i="30"/>
  <c r="A25" i="31"/>
  <c r="S65" i="30"/>
  <c r="A19" i="31"/>
  <c r="S59" i="30"/>
  <c r="A28" i="31"/>
  <c r="S68" i="30"/>
  <c r="A20" i="31"/>
  <c r="S60" i="30"/>
  <c r="A25" i="11"/>
  <c r="A26" i="31"/>
  <c r="S66" i="30"/>
  <c r="AF23" i="28"/>
  <c r="K45" i="30"/>
  <c r="T45" i="30" s="1"/>
  <c r="M105" i="28"/>
  <c r="AC13" i="30"/>
  <c r="W40" i="28"/>
  <c r="K39" i="30"/>
  <c r="W99" i="28" s="1"/>
  <c r="M99" i="28"/>
  <c r="K20" i="30"/>
  <c r="T20" i="30" s="1"/>
  <c r="M47" i="28"/>
  <c r="K40" i="30"/>
  <c r="S40" i="30" s="1"/>
  <c r="M100" i="28"/>
  <c r="K43" i="30"/>
  <c r="W103" i="28" s="1"/>
  <c r="H103" i="28"/>
  <c r="V26" i="30"/>
  <c r="Z177" i="28" s="1"/>
  <c r="R46" i="28"/>
  <c r="AC31" i="30"/>
  <c r="W91" i="28"/>
  <c r="K47" i="30"/>
  <c r="S47" i="30" s="1"/>
  <c r="M107" i="28"/>
  <c r="K22" i="30"/>
  <c r="S22" i="30" s="1"/>
  <c r="M49" i="28"/>
  <c r="K37" i="30"/>
  <c r="T37" i="30" s="1"/>
  <c r="H97" i="28"/>
  <c r="A29" i="31"/>
  <c r="S69" i="30"/>
  <c r="A44" i="31"/>
  <c r="S84" i="30"/>
  <c r="U177" i="28"/>
  <c r="M40" i="28"/>
  <c r="AF73" i="28"/>
  <c r="Z77" i="28"/>
  <c r="K29" i="30"/>
  <c r="W56" i="28" s="1"/>
  <c r="K35" i="30"/>
  <c r="W95" i="28" s="1"/>
  <c r="I83" i="30"/>
  <c r="L123" i="30"/>
  <c r="L31" i="30"/>
  <c r="I79" i="30"/>
  <c r="L119" i="30"/>
  <c r="I76" i="30"/>
  <c r="L116" i="30"/>
  <c r="I86" i="30"/>
  <c r="L126" i="30"/>
  <c r="I89" i="30"/>
  <c r="L129" i="30"/>
  <c r="V42" i="30"/>
  <c r="I77" i="30"/>
  <c r="L117" i="30"/>
  <c r="A47" i="25"/>
  <c r="A73" i="23"/>
  <c r="A72" i="11"/>
  <c r="A14" i="25"/>
  <c r="A19" i="23"/>
  <c r="A18" i="11"/>
  <c r="A15" i="25"/>
  <c r="A20" i="23"/>
  <c r="A19" i="11"/>
  <c r="A22" i="25"/>
  <c r="A27" i="23"/>
  <c r="A26" i="11"/>
  <c r="L35" i="30"/>
  <c r="AC35" i="30"/>
  <c r="I87" i="30"/>
  <c r="L127" i="30"/>
  <c r="A37" i="25"/>
  <c r="A63" i="23"/>
  <c r="A62" i="11"/>
  <c r="A44" i="25"/>
  <c r="A70" i="23"/>
  <c r="A69" i="11"/>
  <c r="A12" i="25"/>
  <c r="A17" i="23"/>
  <c r="A16" i="11"/>
  <c r="A43" i="25"/>
  <c r="A69" i="23"/>
  <c r="A68" i="11"/>
  <c r="I73" i="30"/>
  <c r="L113" i="30"/>
  <c r="I72" i="30"/>
  <c r="I74" i="30"/>
  <c r="L114" i="30"/>
  <c r="K46" i="30"/>
  <c r="I81" i="30"/>
  <c r="L121" i="30"/>
  <c r="A20" i="25"/>
  <c r="A25" i="23"/>
  <c r="A24" i="11"/>
  <c r="A23" i="25"/>
  <c r="A28" i="23"/>
  <c r="A27" i="11"/>
  <c r="A16" i="25"/>
  <c r="A21" i="23"/>
  <c r="A20" i="11"/>
  <c r="I75" i="30"/>
  <c r="L115" i="30"/>
  <c r="I82" i="30"/>
  <c r="L122" i="30"/>
  <c r="I80" i="30"/>
  <c r="L120" i="30"/>
  <c r="A10" i="25"/>
  <c r="A15" i="23"/>
  <c r="A6" i="23"/>
  <c r="A14" i="11"/>
  <c r="A19" i="25"/>
  <c r="A24" i="23"/>
  <c r="A23" i="11"/>
  <c r="A24" i="25"/>
  <c r="A29" i="23"/>
  <c r="A28" i="11"/>
  <c r="J63" i="30"/>
  <c r="J64" i="30"/>
  <c r="K27" i="30"/>
  <c r="U38" i="30"/>
  <c r="U36" i="30"/>
  <c r="K38" i="30"/>
  <c r="J71" i="30"/>
  <c r="R45" i="30"/>
  <c r="Q45" i="30" s="1"/>
  <c r="S41" i="30"/>
  <c r="X34" i="30"/>
  <c r="R23" i="30"/>
  <c r="Q23" i="30" s="1"/>
  <c r="T23" i="30"/>
  <c r="S23" i="30"/>
  <c r="M23" i="30"/>
  <c r="L23" i="30"/>
  <c r="R33" i="30"/>
  <c r="Q33" i="30" s="1"/>
  <c r="L33" i="30"/>
  <c r="X33" i="30"/>
  <c r="D55" i="30"/>
  <c r="K55" i="30" s="1"/>
  <c r="R20" i="30"/>
  <c r="Q20" i="30" s="1"/>
  <c r="X32" i="30"/>
  <c r="T22" i="30"/>
  <c r="T25" i="30"/>
  <c r="L25" i="30"/>
  <c r="E82" i="30"/>
  <c r="H82" i="30"/>
  <c r="D82" i="30"/>
  <c r="K82" i="30" s="1"/>
  <c r="L82" i="30" s="1"/>
  <c r="M43" i="30"/>
  <c r="D79" i="30"/>
  <c r="K79" i="30" s="1"/>
  <c r="L79" i="30" s="1"/>
  <c r="H79" i="30"/>
  <c r="E79" i="30"/>
  <c r="H80" i="30"/>
  <c r="E80" i="30"/>
  <c r="D80" i="30"/>
  <c r="K80" i="30" s="1"/>
  <c r="L80" i="30" s="1"/>
  <c r="J65" i="30"/>
  <c r="D86" i="30"/>
  <c r="K86" i="30" s="1"/>
  <c r="L86" i="30" s="1"/>
  <c r="E86" i="30"/>
  <c r="H86" i="30"/>
  <c r="T46" i="30"/>
  <c r="F87" i="30"/>
  <c r="J60" i="30"/>
  <c r="U40" i="30"/>
  <c r="J68" i="30"/>
  <c r="K15" i="30"/>
  <c r="W42" i="28" s="1"/>
  <c r="D56" i="30"/>
  <c r="K56" i="30" s="1"/>
  <c r="J69" i="30"/>
  <c r="D75" i="30"/>
  <c r="K75" i="30" s="1"/>
  <c r="F82" i="30"/>
  <c r="J85" i="30"/>
  <c r="J67" i="30"/>
  <c r="K42" i="30"/>
  <c r="K17" i="30"/>
  <c r="W44" i="28" s="1"/>
  <c r="X17" i="30"/>
  <c r="J88" i="30"/>
  <c r="T31" i="30"/>
  <c r="S31" i="30"/>
  <c r="R31" i="30"/>
  <c r="M31" i="30"/>
  <c r="F80" i="30"/>
  <c r="F86" i="30"/>
  <c r="F72" i="30"/>
  <c r="E87" i="30"/>
  <c r="D87" i="30"/>
  <c r="K87" i="30" s="1"/>
  <c r="L87" i="30" s="1"/>
  <c r="H87" i="30"/>
  <c r="F81" i="30"/>
  <c r="T47" i="30"/>
  <c r="R13" i="30"/>
  <c r="M13" i="30"/>
  <c r="T13" i="30"/>
  <c r="S13" i="30"/>
  <c r="T29" i="30"/>
  <c r="J78" i="30"/>
  <c r="M30" i="30"/>
  <c r="T35" i="30"/>
  <c r="R35" i="30"/>
  <c r="Q35" i="30" s="1"/>
  <c r="M35" i="30"/>
  <c r="S35" i="30"/>
  <c r="E83" i="30"/>
  <c r="D83" i="30"/>
  <c r="K83" i="30" s="1"/>
  <c r="L83" i="30" s="1"/>
  <c r="H83" i="30"/>
  <c r="U20" i="30"/>
  <c r="U18" i="30"/>
  <c r="K18" i="30"/>
  <c r="W45" i="28" s="1"/>
  <c r="J61" i="30"/>
  <c r="D73" i="30"/>
  <c r="K73" i="30" s="1"/>
  <c r="E73" i="30"/>
  <c r="F79" i="30"/>
  <c r="E76" i="30"/>
  <c r="D76" i="30"/>
  <c r="K76" i="30" s="1"/>
  <c r="J84" i="30"/>
  <c r="F89" i="30"/>
  <c r="J62" i="30"/>
  <c r="E74" i="30"/>
  <c r="D74" i="30"/>
  <c r="K74" i="30" s="1"/>
  <c r="K34" i="30"/>
  <c r="K19" i="30"/>
  <c r="K14" i="30"/>
  <c r="W41" i="28" s="1"/>
  <c r="H135" i="28" s="1"/>
  <c r="K36" i="30"/>
  <c r="W96" i="28" s="1"/>
  <c r="L13" i="30"/>
  <c r="K24" i="30"/>
  <c r="F83" i="30"/>
  <c r="U22" i="30"/>
  <c r="J70" i="30"/>
  <c r="K48" i="30"/>
  <c r="K44" i="30"/>
  <c r="J54" i="30"/>
  <c r="K32" i="30"/>
  <c r="K21" i="30"/>
  <c r="K16" i="30"/>
  <c r="W43" i="28" s="1"/>
  <c r="H89" i="30"/>
  <c r="E89" i="30"/>
  <c r="D89" i="30"/>
  <c r="K89" i="30" s="1"/>
  <c r="L89" i="30" s="1"/>
  <c r="H72" i="30"/>
  <c r="E72" i="30"/>
  <c r="D72" i="30"/>
  <c r="K72" i="30" s="1"/>
  <c r="L72" i="30" s="1"/>
  <c r="D81" i="30"/>
  <c r="K81" i="30" s="1"/>
  <c r="L81" i="30" s="1"/>
  <c r="H81" i="30"/>
  <c r="E81" i="30"/>
  <c r="J66" i="30"/>
  <c r="J107" i="35" l="1"/>
  <c r="Z27" i="35"/>
  <c r="J124" i="35"/>
  <c r="Z44" i="35"/>
  <c r="R25" i="30"/>
  <c r="Q25" i="30" s="1"/>
  <c r="L41" i="30"/>
  <c r="R41" i="30"/>
  <c r="Q41" i="30" s="1"/>
  <c r="S25" i="30"/>
  <c r="M41" i="30"/>
  <c r="T43" i="30"/>
  <c r="R22" i="30"/>
  <c r="Q22" i="30" s="1"/>
  <c r="S20" i="30"/>
  <c r="S33" i="30"/>
  <c r="S30" i="30"/>
  <c r="R29" i="30"/>
  <c r="Q29" i="30" s="1"/>
  <c r="L22" i="30"/>
  <c r="M33" i="30"/>
  <c r="M29" i="30"/>
  <c r="T30" i="30"/>
  <c r="L30" i="30"/>
  <c r="S29" i="30"/>
  <c r="S43" i="30"/>
  <c r="M22" i="30"/>
  <c r="M20" i="30"/>
  <c r="AC43" i="30"/>
  <c r="L43" i="30"/>
  <c r="R43" i="30"/>
  <c r="Q43" i="30" s="1"/>
  <c r="L20" i="30"/>
  <c r="M39" i="30"/>
  <c r="R37" i="30"/>
  <c r="Q37" i="30" s="1"/>
  <c r="L40" i="30"/>
  <c r="R26" i="30"/>
  <c r="Q26" i="30" s="1"/>
  <c r="M28" i="30"/>
  <c r="R40" i="30"/>
  <c r="Q40" i="30" s="1"/>
  <c r="L45" i="30"/>
  <c r="AC29" i="30"/>
  <c r="L29" i="30"/>
  <c r="L28" i="30"/>
  <c r="L37" i="30"/>
  <c r="S39" i="30"/>
  <c r="M26" i="30"/>
  <c r="R47" i="30"/>
  <c r="Q47" i="30" s="1"/>
  <c r="R28" i="30"/>
  <c r="Q28" i="30" s="1"/>
  <c r="S37" i="30"/>
  <c r="T40" i="30"/>
  <c r="M45" i="30"/>
  <c r="AC39" i="30"/>
  <c r="L47" i="30"/>
  <c r="T39" i="30"/>
  <c r="S26" i="30"/>
  <c r="M47" i="30"/>
  <c r="T28" i="30"/>
  <c r="M37" i="30"/>
  <c r="M40" i="30"/>
  <c r="S45" i="30"/>
  <c r="L39" i="30"/>
  <c r="R39" i="30"/>
  <c r="Q39" i="30" s="1"/>
  <c r="L26" i="30"/>
  <c r="J139" i="28"/>
  <c r="J125" i="28"/>
  <c r="J131" i="28" s="1"/>
  <c r="R152" i="28"/>
  <c r="A41" i="31"/>
  <c r="S81" i="30"/>
  <c r="A47" i="31"/>
  <c r="S87" i="30"/>
  <c r="AC33" i="30"/>
  <c r="W93" i="28"/>
  <c r="AE39" i="30"/>
  <c r="AF21" i="30"/>
  <c r="H22" i="31" s="1"/>
  <c r="AE46" i="30"/>
  <c r="AF46" i="30" s="1"/>
  <c r="H47" i="31" s="1"/>
  <c r="AF28" i="30"/>
  <c r="H29" i="31" s="1"/>
  <c r="AE37" i="30"/>
  <c r="AF37" i="30" s="1"/>
  <c r="H38" i="31" s="1"/>
  <c r="AF19" i="30"/>
  <c r="H20" i="31" s="1"/>
  <c r="AE44" i="30"/>
  <c r="AF44" i="30" s="1"/>
  <c r="H45" i="31" s="1"/>
  <c r="AF26" i="30"/>
  <c r="H27" i="31" s="1"/>
  <c r="T96" i="30"/>
  <c r="AC44" i="30"/>
  <c r="W104" i="28"/>
  <c r="AC48" i="30"/>
  <c r="W108" i="28"/>
  <c r="AC24" i="30"/>
  <c r="W51" i="28"/>
  <c r="AC42" i="30"/>
  <c r="W102" i="28"/>
  <c r="A40" i="31"/>
  <c r="S80" i="30"/>
  <c r="A35" i="31"/>
  <c r="S75" i="30"/>
  <c r="A49" i="31"/>
  <c r="S89" i="30"/>
  <c r="A36" i="31"/>
  <c r="S76" i="30"/>
  <c r="AC37" i="30"/>
  <c r="W97" i="28"/>
  <c r="AC47" i="30"/>
  <c r="W107" i="28"/>
  <c r="AC40" i="30"/>
  <c r="W100" i="28"/>
  <c r="AC45" i="30"/>
  <c r="W105" i="28"/>
  <c r="AC23" i="30"/>
  <c r="W50" i="28"/>
  <c r="AE35" i="30"/>
  <c r="AF35" i="30" s="1"/>
  <c r="H36" i="31" s="1"/>
  <c r="AF17" i="30"/>
  <c r="H18" i="31" s="1"/>
  <c r="AE42" i="30"/>
  <c r="AF42" i="30" s="1"/>
  <c r="H43" i="31" s="1"/>
  <c r="AF24" i="30"/>
  <c r="H25" i="31" s="1"/>
  <c r="AE31" i="30"/>
  <c r="AF31" i="30" s="1"/>
  <c r="H32" i="31" s="1"/>
  <c r="AF13" i="30"/>
  <c r="H14" i="31" s="1"/>
  <c r="AE33" i="30"/>
  <c r="AF33" i="30" s="1"/>
  <c r="H34" i="31" s="1"/>
  <c r="AF15" i="30"/>
  <c r="H16" i="31" s="1"/>
  <c r="AE40" i="30"/>
  <c r="AF40" i="30" s="1"/>
  <c r="H41" i="31" s="1"/>
  <c r="AF22" i="30"/>
  <c r="H23" i="31" s="1"/>
  <c r="AC26" i="30"/>
  <c r="W53" i="28"/>
  <c r="AC21" i="30"/>
  <c r="W48" i="28"/>
  <c r="AC32" i="30"/>
  <c r="W92" i="28"/>
  <c r="AC19" i="30"/>
  <c r="W46" i="28"/>
  <c r="W54" i="28"/>
  <c r="AC46" i="30"/>
  <c r="W106" i="28"/>
  <c r="A33" i="31"/>
  <c r="S73" i="30"/>
  <c r="A37" i="31"/>
  <c r="S77" i="30"/>
  <c r="A43" i="31"/>
  <c r="S83" i="30"/>
  <c r="AC28" i="30"/>
  <c r="W55" i="28"/>
  <c r="AE47" i="30"/>
  <c r="AF47" i="30" s="1"/>
  <c r="H48" i="31" s="1"/>
  <c r="AF29" i="30"/>
  <c r="H30" i="31" s="1"/>
  <c r="AE38" i="30"/>
  <c r="AF38" i="30" s="1"/>
  <c r="H39" i="31" s="1"/>
  <c r="AF20" i="30"/>
  <c r="H21" i="31" s="1"/>
  <c r="AE45" i="30"/>
  <c r="AF45" i="30" s="1"/>
  <c r="H46" i="31" s="1"/>
  <c r="AF27" i="30"/>
  <c r="H28" i="31" s="1"/>
  <c r="AE36" i="30"/>
  <c r="AF36" i="30" s="1"/>
  <c r="H37" i="31" s="1"/>
  <c r="AF18" i="30"/>
  <c r="H19" i="31" s="1"/>
  <c r="AC34" i="30"/>
  <c r="W94" i="28"/>
  <c r="M38" i="30"/>
  <c r="W98" i="28"/>
  <c r="A42" i="31"/>
  <c r="S82" i="30"/>
  <c r="A34" i="31"/>
  <c r="S74" i="30"/>
  <c r="A46" i="31"/>
  <c r="S86" i="30"/>
  <c r="A39" i="31"/>
  <c r="S79" i="30"/>
  <c r="AC22" i="30"/>
  <c r="W49" i="28"/>
  <c r="AC20" i="30"/>
  <c r="W47" i="28"/>
  <c r="H9" i="25"/>
  <c r="O140" i="28"/>
  <c r="T140" i="28" s="1"/>
  <c r="AC25" i="30"/>
  <c r="W52" i="28"/>
  <c r="AC41" i="30"/>
  <c r="W101" i="28"/>
  <c r="AE43" i="30"/>
  <c r="AF43" i="30" s="1"/>
  <c r="H44" i="31" s="1"/>
  <c r="AF25" i="30"/>
  <c r="H26" i="31" s="1"/>
  <c r="AE34" i="30"/>
  <c r="AF34" i="30" s="1"/>
  <c r="H35" i="31" s="1"/>
  <c r="AF16" i="30"/>
  <c r="H17" i="31" s="1"/>
  <c r="AD39" i="30"/>
  <c r="AE41" i="30"/>
  <c r="AF41" i="30" s="1"/>
  <c r="H42" i="31" s="1"/>
  <c r="AF23" i="30"/>
  <c r="H24" i="31" s="1"/>
  <c r="AE48" i="30"/>
  <c r="AF48" i="30" s="1"/>
  <c r="H49" i="31" s="1"/>
  <c r="AF30" i="30"/>
  <c r="H31" i="31" s="1"/>
  <c r="AE32" i="30"/>
  <c r="AF32" i="30" s="1"/>
  <c r="H33" i="31" s="1"/>
  <c r="AF14" i="30"/>
  <c r="H15" i="31" s="1"/>
  <c r="AC30" i="30"/>
  <c r="W57" i="28"/>
  <c r="L27" i="30"/>
  <c r="M46" i="30"/>
  <c r="T27" i="30"/>
  <c r="R46" i="30"/>
  <c r="Q46" i="30" s="1"/>
  <c r="R27" i="30"/>
  <c r="Q27" i="30" s="1"/>
  <c r="L46" i="30"/>
  <c r="S46" i="30"/>
  <c r="X16" i="30"/>
  <c r="AC16" i="30"/>
  <c r="S27" i="30"/>
  <c r="AC27" i="30"/>
  <c r="A7" i="23"/>
  <c r="A8" i="23" s="1"/>
  <c r="A9" i="23" s="1"/>
  <c r="A10" i="23" s="1"/>
  <c r="A11" i="23" s="1"/>
  <c r="A12" i="23" s="1"/>
  <c r="A13" i="23" s="1"/>
  <c r="A32" i="23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36" i="25"/>
  <c r="A62" i="23"/>
  <c r="A61" i="11"/>
  <c r="A48" i="25"/>
  <c r="A74" i="23"/>
  <c r="A73" i="11"/>
  <c r="X36" i="30"/>
  <c r="AC36" i="30"/>
  <c r="AC38" i="30"/>
  <c r="A34" i="25"/>
  <c r="A60" i="23"/>
  <c r="A59" i="11"/>
  <c r="A40" i="25"/>
  <c r="A66" i="23"/>
  <c r="A65" i="11"/>
  <c r="A33" i="25"/>
  <c r="A59" i="23"/>
  <c r="A58" i="11"/>
  <c r="A46" i="25"/>
  <c r="A72" i="23"/>
  <c r="A71" i="11"/>
  <c r="A38" i="25"/>
  <c r="A64" i="23"/>
  <c r="A63" i="11"/>
  <c r="A42" i="25"/>
  <c r="A68" i="23"/>
  <c r="A67" i="11"/>
  <c r="D58" i="30"/>
  <c r="K58" i="30" s="1"/>
  <c r="AC17" i="30"/>
  <c r="A41" i="25"/>
  <c r="A67" i="23"/>
  <c r="A66" i="11"/>
  <c r="A32" i="25"/>
  <c r="A58" i="23"/>
  <c r="A48" i="23"/>
  <c r="A48" i="11"/>
  <c r="A49" i="23"/>
  <c r="A57" i="11"/>
  <c r="A35" i="25"/>
  <c r="A61" i="23"/>
  <c r="A60" i="11"/>
  <c r="X14" i="30"/>
  <c r="AC14" i="30"/>
  <c r="X18" i="30"/>
  <c r="AC18" i="30"/>
  <c r="X15" i="30"/>
  <c r="AC15" i="30"/>
  <c r="A39" i="25"/>
  <c r="A65" i="23"/>
  <c r="A64" i="11"/>
  <c r="A45" i="25"/>
  <c r="A71" i="23"/>
  <c r="A70" i="11"/>
  <c r="J87" i="30"/>
  <c r="M27" i="30"/>
  <c r="S38" i="30"/>
  <c r="L38" i="30"/>
  <c r="T38" i="30"/>
  <c r="J83" i="30"/>
  <c r="R38" i="30"/>
  <c r="Q38" i="30" s="1"/>
  <c r="Q31" i="30"/>
  <c r="T24" i="30"/>
  <c r="S24" i="30"/>
  <c r="R24" i="30"/>
  <c r="Q24" i="30" s="1"/>
  <c r="M24" i="30"/>
  <c r="L24" i="30"/>
  <c r="R44" i="30"/>
  <c r="Q44" i="30" s="1"/>
  <c r="T44" i="30"/>
  <c r="M44" i="30"/>
  <c r="S44" i="30"/>
  <c r="L44" i="30"/>
  <c r="R19" i="30"/>
  <c r="Q19" i="30" s="1"/>
  <c r="T19" i="30"/>
  <c r="S19" i="30"/>
  <c r="M19" i="30"/>
  <c r="L19" i="30"/>
  <c r="J79" i="30"/>
  <c r="J82" i="30"/>
  <c r="J72" i="30"/>
  <c r="T21" i="30"/>
  <c r="R21" i="30"/>
  <c r="Q21" i="30" s="1"/>
  <c r="M21" i="30"/>
  <c r="S21" i="30"/>
  <c r="L21" i="30"/>
  <c r="R48" i="30"/>
  <c r="Q48" i="30" s="1"/>
  <c r="T48" i="30"/>
  <c r="M48" i="30"/>
  <c r="S48" i="30"/>
  <c r="L48" i="30"/>
  <c r="T34" i="30"/>
  <c r="S34" i="30"/>
  <c r="M34" i="30"/>
  <c r="R34" i="30"/>
  <c r="Q34" i="30" s="1"/>
  <c r="L34" i="30"/>
  <c r="Q13" i="30"/>
  <c r="E75" i="30"/>
  <c r="D77" i="30"/>
  <c r="K77" i="30" s="1"/>
  <c r="J80" i="30"/>
  <c r="R18" i="30"/>
  <c r="Q18" i="30" s="1"/>
  <c r="S18" i="30"/>
  <c r="M18" i="30"/>
  <c r="T18" i="30"/>
  <c r="V28" i="30"/>
  <c r="L18" i="30"/>
  <c r="D59" i="30"/>
  <c r="K59" i="30" s="1"/>
  <c r="E59" i="30"/>
  <c r="T42" i="30"/>
  <c r="S42" i="30"/>
  <c r="R42" i="30"/>
  <c r="Q42" i="30" s="1"/>
  <c r="M42" i="30"/>
  <c r="L42" i="30"/>
  <c r="J81" i="30"/>
  <c r="J89" i="30"/>
  <c r="T16" i="30"/>
  <c r="S16" i="30"/>
  <c r="R16" i="30"/>
  <c r="Q16" i="30" s="1"/>
  <c r="M16" i="30"/>
  <c r="E57" i="30"/>
  <c r="L16" i="30"/>
  <c r="D57" i="30"/>
  <c r="K57" i="30" s="1"/>
  <c r="R32" i="30"/>
  <c r="Q32" i="30" s="1"/>
  <c r="S32" i="30"/>
  <c r="M32" i="30"/>
  <c r="T32" i="30"/>
  <c r="L32" i="30"/>
  <c r="R36" i="30"/>
  <c r="Q36" i="30" s="1"/>
  <c r="S36" i="30"/>
  <c r="T36" i="30"/>
  <c r="M36" i="30"/>
  <c r="V46" i="30"/>
  <c r="Z31" i="30" s="1"/>
  <c r="L36" i="30"/>
  <c r="T14" i="30"/>
  <c r="S14" i="30"/>
  <c r="R14" i="30"/>
  <c r="Q14" i="30" s="1"/>
  <c r="M14" i="30"/>
  <c r="L14" i="30"/>
  <c r="E55" i="30"/>
  <c r="T17" i="30"/>
  <c r="S17" i="30"/>
  <c r="R17" i="30"/>
  <c r="Q17" i="30" s="1"/>
  <c r="M17" i="30"/>
  <c r="E58" i="30"/>
  <c r="L17" i="30"/>
  <c r="E77" i="30"/>
  <c r="T15" i="30"/>
  <c r="S15" i="30"/>
  <c r="R15" i="30"/>
  <c r="Q15" i="30" s="1"/>
  <c r="M15" i="30"/>
  <c r="E56" i="30"/>
  <c r="L15" i="30"/>
  <c r="J86" i="30"/>
  <c r="J125" i="35" l="1"/>
  <c r="Z45" i="35"/>
  <c r="J108" i="35"/>
  <c r="Z28" i="35"/>
  <c r="H25" i="25"/>
  <c r="H44" i="25"/>
  <c r="H38" i="25"/>
  <c r="H39" i="25"/>
  <c r="H14" i="25"/>
  <c r="H23" i="25"/>
  <c r="H21" i="25"/>
  <c r="H31" i="25"/>
  <c r="H24" i="25"/>
  <c r="H46" i="25"/>
  <c r="H15" i="25"/>
  <c r="H13" i="25"/>
  <c r="H26" i="25"/>
  <c r="H16" i="25"/>
  <c r="H11" i="25"/>
  <c r="H10" i="25"/>
  <c r="H36" i="25"/>
  <c r="H12" i="25"/>
  <c r="H18" i="25"/>
  <c r="H34" i="25"/>
  <c r="H22" i="25"/>
  <c r="H19" i="25"/>
  <c r="H40" i="25"/>
  <c r="H20" i="25"/>
  <c r="G10" i="25"/>
  <c r="G19" i="25"/>
  <c r="G12" i="25"/>
  <c r="Q125" i="28"/>
  <c r="AH125" i="28" s="1"/>
  <c r="L144" i="28"/>
  <c r="Q144" i="28" s="1"/>
  <c r="H204" i="28" s="1"/>
  <c r="K209" i="28" s="1"/>
  <c r="AP208" i="28" s="1"/>
  <c r="G14" i="25"/>
  <c r="G16" i="25"/>
  <c r="G18" i="25"/>
  <c r="G9" i="25"/>
  <c r="G13" i="25"/>
  <c r="G22" i="25"/>
  <c r="G24" i="25"/>
  <c r="G32" i="25"/>
  <c r="G41" i="25"/>
  <c r="G34" i="25"/>
  <c r="G36" i="25"/>
  <c r="G38" i="25"/>
  <c r="H17" i="25"/>
  <c r="G40" i="25"/>
  <c r="G31" i="25"/>
  <c r="G35" i="25"/>
  <c r="C46" i="23"/>
  <c r="C89" i="23"/>
  <c r="G44" i="25"/>
  <c r="G46" i="25"/>
  <c r="O166" i="28"/>
  <c r="O165" i="28"/>
  <c r="AB151" i="28"/>
  <c r="AG151" i="28" s="1"/>
  <c r="U28" i="30"/>
  <c r="G26" i="25"/>
  <c r="G21" i="25"/>
  <c r="G23" i="25"/>
  <c r="G25" i="25"/>
  <c r="G11" i="25"/>
  <c r="G20" i="25"/>
  <c r="G15" i="25"/>
  <c r="G17" i="25"/>
  <c r="G48" i="25"/>
  <c r="G43" i="25"/>
  <c r="G45" i="25"/>
  <c r="G47" i="25"/>
  <c r="G33" i="25"/>
  <c r="G42" i="25"/>
  <c r="G37" i="25"/>
  <c r="AF39" i="30"/>
  <c r="H40" i="31" s="1"/>
  <c r="Z13" i="30"/>
  <c r="Z14" i="30" s="1"/>
  <c r="Z178" i="28"/>
  <c r="Q178" i="28"/>
  <c r="H178" i="28"/>
  <c r="U48" i="30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50" i="23"/>
  <c r="A51" i="23" s="1"/>
  <c r="A52" i="23" s="1"/>
  <c r="A53" i="23" s="1"/>
  <c r="A54" i="23" s="1"/>
  <c r="A55" i="23" s="1"/>
  <c r="A56" i="23" s="1"/>
  <c r="U14" i="30"/>
  <c r="U30" i="30"/>
  <c r="U34" i="30"/>
  <c r="U46" i="30"/>
  <c r="U16" i="30"/>
  <c r="U26" i="30"/>
  <c r="U42" i="30"/>
  <c r="Z32" i="30"/>
  <c r="U32" i="30"/>
  <c r="U44" i="30"/>
  <c r="U24" i="30"/>
  <c r="J109" i="35" l="1"/>
  <c r="Z29" i="35"/>
  <c r="J126" i="35"/>
  <c r="Z46" i="35"/>
  <c r="H32" i="25"/>
  <c r="H33" i="25"/>
  <c r="H41" i="25"/>
  <c r="H45" i="25"/>
  <c r="H35" i="25"/>
  <c r="H48" i="25"/>
  <c r="H43" i="25"/>
  <c r="H47" i="25"/>
  <c r="H42" i="25"/>
  <c r="H37" i="25"/>
  <c r="AG12" i="30"/>
  <c r="A50" i="13" s="1"/>
  <c r="AP131" i="28"/>
  <c r="H214" i="28"/>
  <c r="L156" i="28"/>
  <c r="Q156" i="28" s="1"/>
  <c r="O204" i="28" s="1"/>
  <c r="P209" i="28" s="1"/>
  <c r="Q126" i="28"/>
  <c r="AH126" i="28" s="1"/>
  <c r="G39" i="25"/>
  <c r="V38" i="30"/>
  <c r="V20" i="30"/>
  <c r="V16" i="30"/>
  <c r="AC164" i="28" s="1"/>
  <c r="AA163" i="28" s="1"/>
  <c r="V34" i="30"/>
  <c r="V32" i="30" s="1"/>
  <c r="Z15" i="30"/>
  <c r="H55" i="30"/>
  <c r="Y36" i="30"/>
  <c r="Y33" i="30"/>
  <c r="Y32" i="30"/>
  <c r="Y35" i="30"/>
  <c r="Y34" i="30"/>
  <c r="Z33" i="30"/>
  <c r="H73" i="30"/>
  <c r="G63" i="27"/>
  <c r="F69" i="27" s="1"/>
  <c r="G72" i="27" s="1"/>
  <c r="F63" i="27"/>
  <c r="F52" i="27"/>
  <c r="G58" i="27" s="1"/>
  <c r="F45" i="27"/>
  <c r="F42" i="27"/>
  <c r="G14" i="27"/>
  <c r="F9" i="27"/>
  <c r="F7" i="27"/>
  <c r="G28" i="27" s="1"/>
  <c r="G30" i="27" s="1"/>
  <c r="G83" i="27"/>
  <c r="F55" i="27"/>
  <c r="G48" i="27"/>
  <c r="F35" i="27"/>
  <c r="G20" i="27"/>
  <c r="G22" i="27" s="1"/>
  <c r="F19" i="27"/>
  <c r="F8" i="27"/>
  <c r="J127" i="35" l="1"/>
  <c r="Z47" i="35"/>
  <c r="J110" i="35"/>
  <c r="Z30" i="35"/>
  <c r="J111" i="35" s="1"/>
  <c r="V18" i="30"/>
  <c r="V36" i="30"/>
  <c r="V14" i="30"/>
  <c r="T164" i="28" s="1"/>
  <c r="O163" i="28" s="1"/>
  <c r="AO163" i="28" s="1"/>
  <c r="U165" i="28" s="1"/>
  <c r="AF165" i="28" s="1"/>
  <c r="AK165" i="28" s="1"/>
  <c r="W34" i="30"/>
  <c r="W48" i="30"/>
  <c r="W44" i="30"/>
  <c r="W40" i="30"/>
  <c r="W36" i="30"/>
  <c r="W33" i="30"/>
  <c r="W47" i="30"/>
  <c r="W43" i="30"/>
  <c r="W39" i="30"/>
  <c r="W35" i="30"/>
  <c r="W32" i="30"/>
  <c r="W46" i="30"/>
  <c r="W42" i="30"/>
  <c r="W38" i="30"/>
  <c r="W31" i="30"/>
  <c r="W45" i="30"/>
  <c r="W41" i="30"/>
  <c r="W37" i="30"/>
  <c r="Z16" i="30"/>
  <c r="H56" i="30"/>
  <c r="F75" i="30"/>
  <c r="F74" i="30"/>
  <c r="F76" i="30"/>
  <c r="F73" i="30"/>
  <c r="J73" i="30" s="1"/>
  <c r="F77" i="30"/>
  <c r="Z34" i="30"/>
  <c r="H74" i="30"/>
  <c r="G6" i="27"/>
  <c r="G11" i="27" s="1"/>
  <c r="H38" i="27" s="1"/>
  <c r="H87" i="27" s="1"/>
  <c r="F90" i="27" s="1"/>
  <c r="G16" i="27"/>
  <c r="X193" i="28" l="1"/>
  <c r="O194" i="28" s="1"/>
  <c r="T194" i="28" s="1"/>
  <c r="Y194" i="28" s="1"/>
  <c r="X426" i="28"/>
  <c r="O427" i="28" s="1"/>
  <c r="T427" i="28" s="1"/>
  <c r="Y427" i="28" s="1"/>
  <c r="J128" i="35"/>
  <c r="Z48" i="35"/>
  <c r="J129" i="35" s="1"/>
  <c r="L199" i="28"/>
  <c r="Q199" i="28" s="1"/>
  <c r="AL204" i="28" s="1"/>
  <c r="AJ209" i="28" s="1"/>
  <c r="Q130" i="28"/>
  <c r="AH130" i="28" s="1"/>
  <c r="Q127" i="28"/>
  <c r="AH127" i="28" s="1"/>
  <c r="L170" i="28"/>
  <c r="Q170" i="28" s="1"/>
  <c r="V204" i="28" s="1"/>
  <c r="U209" i="28" s="1"/>
  <c r="W29" i="30"/>
  <c r="W14" i="30"/>
  <c r="Y14" i="30" s="1"/>
  <c r="W20" i="30"/>
  <c r="W23" i="30"/>
  <c r="W22" i="30"/>
  <c r="W24" i="30"/>
  <c r="W16" i="30"/>
  <c r="Y16" i="30" s="1"/>
  <c r="W28" i="30"/>
  <c r="W25" i="30"/>
  <c r="W13" i="30"/>
  <c r="W17" i="30"/>
  <c r="Y17" i="30" s="1"/>
  <c r="W27" i="30"/>
  <c r="W30" i="30"/>
  <c r="W19" i="30"/>
  <c r="W18" i="30"/>
  <c r="Y18" i="30" s="1"/>
  <c r="W21" i="30"/>
  <c r="W26" i="30"/>
  <c r="W15" i="30"/>
  <c r="Y15" i="30" s="1"/>
  <c r="J74" i="30"/>
  <c r="L73" i="30"/>
  <c r="Z17" i="30"/>
  <c r="H57" i="30"/>
  <c r="L74" i="30"/>
  <c r="Z35" i="30"/>
  <c r="H75" i="30"/>
  <c r="J75" i="30" s="1"/>
  <c r="L55" i="30"/>
  <c r="L432" i="28" l="1"/>
  <c r="Q432" i="28" s="1"/>
  <c r="AL437" i="28" s="1"/>
  <c r="AJ442" i="28" s="1"/>
  <c r="Q363" i="28"/>
  <c r="AH363" i="28" s="1"/>
  <c r="F55" i="30"/>
  <c r="J55" i="30" s="1"/>
  <c r="F56" i="30"/>
  <c r="J56" i="30" s="1"/>
  <c r="F59" i="30"/>
  <c r="F58" i="30"/>
  <c r="F57" i="30"/>
  <c r="J57" i="30" s="1"/>
  <c r="L75" i="30"/>
  <c r="Z36" i="30"/>
  <c r="H76" i="30"/>
  <c r="J76" i="30" s="1"/>
  <c r="Z18" i="30"/>
  <c r="H58" i="30"/>
  <c r="L56" i="30"/>
  <c r="L57" i="30"/>
  <c r="C46" i="11"/>
  <c r="C89" i="11"/>
  <c r="J58" i="30" l="1"/>
  <c r="Z37" i="30"/>
  <c r="H77" i="30"/>
  <c r="J77" i="30" s="1"/>
  <c r="L58" i="30"/>
  <c r="Z19" i="30"/>
  <c r="H59" i="30"/>
  <c r="J59" i="30" s="1"/>
  <c r="L76" i="30"/>
  <c r="Z38" i="30" l="1"/>
  <c r="L59" i="30"/>
  <c r="Z20" i="30"/>
  <c r="L77" i="30"/>
  <c r="M75" i="30" l="1"/>
  <c r="M55" i="30"/>
  <c r="M87" i="30"/>
  <c r="O87" i="30" s="1"/>
  <c r="M86" i="30"/>
  <c r="O86" i="30" s="1"/>
  <c r="M84" i="30"/>
  <c r="O84" i="30" s="1"/>
  <c r="M71" i="30"/>
  <c r="O71" i="30" s="1"/>
  <c r="M70" i="30"/>
  <c r="O70" i="30" s="1"/>
  <c r="M56" i="30"/>
  <c r="M72" i="30"/>
  <c r="O72" i="30" s="1"/>
  <c r="M64" i="30"/>
  <c r="O64" i="30" s="1"/>
  <c r="M77" i="30"/>
  <c r="O77" i="30" s="1"/>
  <c r="M66" i="30"/>
  <c r="O66" i="30" s="1"/>
  <c r="M78" i="30"/>
  <c r="O78" i="30" s="1"/>
  <c r="M54" i="30"/>
  <c r="O54" i="30" s="1"/>
  <c r="M68" i="30"/>
  <c r="O68" i="30" s="1"/>
  <c r="Z39" i="30"/>
  <c r="M61" i="30"/>
  <c r="O61" i="30" s="1"/>
  <c r="M57" i="30"/>
  <c r="M63" i="30"/>
  <c r="O63" i="30" s="1"/>
  <c r="M74" i="30"/>
  <c r="M80" i="30"/>
  <c r="O80" i="30" s="1"/>
  <c r="M67" i="30"/>
  <c r="O67" i="30" s="1"/>
  <c r="M89" i="30"/>
  <c r="O89" i="30" s="1"/>
  <c r="K94" i="30"/>
  <c r="H51" i="31" s="1"/>
  <c r="M76" i="30"/>
  <c r="O76" i="30" s="1"/>
  <c r="M60" i="30"/>
  <c r="O60" i="30" s="1"/>
  <c r="M65" i="30"/>
  <c r="O65" i="30" s="1"/>
  <c r="M69" i="30"/>
  <c r="O69" i="30" s="1"/>
  <c r="M73" i="30"/>
  <c r="M83" i="30"/>
  <c r="O83" i="30" s="1"/>
  <c r="M88" i="30"/>
  <c r="O88" i="30" s="1"/>
  <c r="M81" i="30"/>
  <c r="O81" i="30" s="1"/>
  <c r="M62" i="30"/>
  <c r="O62" i="30" s="1"/>
  <c r="M85" i="30"/>
  <c r="O85" i="30" s="1"/>
  <c r="M82" i="30"/>
  <c r="O82" i="30" s="1"/>
  <c r="Z21" i="30"/>
  <c r="M58" i="30"/>
  <c r="M59" i="30"/>
  <c r="M79" i="30"/>
  <c r="O79" i="30" s="1"/>
  <c r="P69" i="30" l="1"/>
  <c r="P82" i="30"/>
  <c r="P88" i="30"/>
  <c r="P65" i="30"/>
  <c r="P89" i="30"/>
  <c r="P63" i="30"/>
  <c r="P68" i="30"/>
  <c r="P77" i="30"/>
  <c r="P70" i="30"/>
  <c r="P87" i="30"/>
  <c r="P81" i="30"/>
  <c r="P86" i="30"/>
  <c r="P85" i="30"/>
  <c r="P83" i="30"/>
  <c r="P60" i="30"/>
  <c r="P67" i="30"/>
  <c r="P64" i="30"/>
  <c r="P71" i="30"/>
  <c r="P66" i="30"/>
  <c r="P79" i="30"/>
  <c r="P62" i="30"/>
  <c r="P76" i="30"/>
  <c r="P80" i="30"/>
  <c r="P61" i="30"/>
  <c r="P78" i="30"/>
  <c r="P84" i="30"/>
  <c r="O74" i="30"/>
  <c r="O73" i="30"/>
  <c r="O59" i="30"/>
  <c r="O58" i="30"/>
  <c r="O57" i="30"/>
  <c r="O75" i="30"/>
  <c r="O56" i="30"/>
  <c r="O55" i="30"/>
  <c r="Z40" i="30"/>
  <c r="Z22" i="30"/>
  <c r="P58" i="30" l="1"/>
  <c r="P55" i="30"/>
  <c r="P73" i="30"/>
  <c r="P56" i="30"/>
  <c r="P57" i="30"/>
  <c r="P59" i="30"/>
  <c r="P74" i="30"/>
  <c r="P75" i="30"/>
  <c r="Z41" i="30"/>
  <c r="Z23" i="30"/>
  <c r="P54" i="30" l="1"/>
  <c r="T60" i="30"/>
  <c r="Z42" i="30"/>
  <c r="Z24" i="30"/>
  <c r="U60" i="30" l="1"/>
  <c r="Q68" i="30"/>
  <c r="R68" i="30" s="1"/>
  <c r="R94" i="30"/>
  <c r="S94" i="30" s="1"/>
  <c r="Q67" i="30"/>
  <c r="R67" i="30" s="1"/>
  <c r="Q77" i="30"/>
  <c r="R77" i="30" s="1"/>
  <c r="Q74" i="30"/>
  <c r="R74" i="30" s="1"/>
  <c r="Q80" i="30"/>
  <c r="R80" i="30" s="1"/>
  <c r="Q79" i="30"/>
  <c r="R79" i="30" s="1"/>
  <c r="Q85" i="30"/>
  <c r="R85" i="30" s="1"/>
  <c r="Q86" i="30"/>
  <c r="R86" i="30" s="1"/>
  <c r="Q58" i="30"/>
  <c r="R58" i="30" s="1"/>
  <c r="Q59" i="30"/>
  <c r="R59" i="30" s="1"/>
  <c r="Q76" i="30"/>
  <c r="R76" i="30" s="1"/>
  <c r="Q65" i="30"/>
  <c r="R65" i="30" s="1"/>
  <c r="Q60" i="30"/>
  <c r="R60" i="30" s="1"/>
  <c r="Q63" i="30"/>
  <c r="R63" i="30" s="1"/>
  <c r="Q56" i="30"/>
  <c r="R56" i="30" s="1"/>
  <c r="Q57" i="30"/>
  <c r="R57" i="30" s="1"/>
  <c r="Q55" i="30"/>
  <c r="R55" i="30" s="1"/>
  <c r="Q72" i="30"/>
  <c r="R72" i="30" s="1"/>
  <c r="Q62" i="30"/>
  <c r="R62" i="30" s="1"/>
  <c r="Q89" i="30"/>
  <c r="R89" i="30" s="1"/>
  <c r="Q73" i="30"/>
  <c r="R73" i="30" s="1"/>
  <c r="Q83" i="30"/>
  <c r="R83" i="30" s="1"/>
  <c r="Q61" i="30"/>
  <c r="R61" i="30" s="1"/>
  <c r="Q82" i="30"/>
  <c r="R82" i="30" s="1"/>
  <c r="Q66" i="30"/>
  <c r="R66" i="30" s="1"/>
  <c r="Q81" i="30"/>
  <c r="R81" i="30" s="1"/>
  <c r="Q88" i="30"/>
  <c r="R88" i="30" s="1"/>
  <c r="Q84" i="30"/>
  <c r="R84" i="30" s="1"/>
  <c r="Q75" i="30"/>
  <c r="R75" i="30" s="1"/>
  <c r="Q87" i="30"/>
  <c r="R87" i="30" s="1"/>
  <c r="Q71" i="30"/>
  <c r="R71" i="30" s="1"/>
  <c r="Q78" i="30"/>
  <c r="R78" i="30" s="1"/>
  <c r="Q64" i="30"/>
  <c r="R64" i="30" s="1"/>
  <c r="Q70" i="30"/>
  <c r="R70" i="30" s="1"/>
  <c r="Q69" i="30"/>
  <c r="R69" i="30" s="1"/>
  <c r="Q54" i="30"/>
  <c r="R54" i="30" s="1"/>
  <c r="T68" i="30"/>
  <c r="T69" i="30"/>
  <c r="T89" i="30"/>
  <c r="T80" i="30"/>
  <c r="T67" i="30"/>
  <c r="T64" i="30"/>
  <c r="T81" i="30"/>
  <c r="T71" i="30"/>
  <c r="T62" i="30"/>
  <c r="T84" i="30"/>
  <c r="T82" i="30"/>
  <c r="T78" i="30"/>
  <c r="T54" i="30"/>
  <c r="T79" i="30"/>
  <c r="T86" i="30"/>
  <c r="T65" i="30"/>
  <c r="T85" i="30"/>
  <c r="T83" i="30"/>
  <c r="T87" i="30"/>
  <c r="T72" i="30"/>
  <c r="T66" i="30"/>
  <c r="T61" i="30"/>
  <c r="T88" i="30"/>
  <c r="T70" i="30"/>
  <c r="T63" i="30"/>
  <c r="Z43" i="30"/>
  <c r="Z25" i="30"/>
  <c r="U78" i="30" l="1"/>
  <c r="U71" i="30"/>
  <c r="U80" i="30"/>
  <c r="U88" i="30"/>
  <c r="U87" i="30"/>
  <c r="U86" i="30"/>
  <c r="U82" i="30"/>
  <c r="U81" i="30"/>
  <c r="U89" i="30"/>
  <c r="U70" i="30"/>
  <c r="U83" i="30"/>
  <c r="U69" i="30"/>
  <c r="U65" i="30"/>
  <c r="U61" i="30"/>
  <c r="U79" i="30"/>
  <c r="U84" i="30"/>
  <c r="U64" i="30"/>
  <c r="U63" i="30"/>
  <c r="U66" i="30"/>
  <c r="U85" i="30"/>
  <c r="U62" i="30"/>
  <c r="U67" i="30"/>
  <c r="U68" i="30"/>
  <c r="T57" i="30"/>
  <c r="T59" i="30"/>
  <c r="T56" i="30"/>
  <c r="T73" i="30"/>
  <c r="T74" i="30"/>
  <c r="T77" i="30"/>
  <c r="T76" i="30"/>
  <c r="T75" i="30"/>
  <c r="T58" i="30"/>
  <c r="T55" i="30"/>
  <c r="S53" i="30"/>
  <c r="Z44" i="30"/>
  <c r="Z26" i="30"/>
  <c r="U59" i="30" l="1"/>
  <c r="U75" i="30"/>
  <c r="U77" i="30"/>
  <c r="U73" i="30"/>
  <c r="U55" i="30"/>
  <c r="U57" i="30"/>
  <c r="U58" i="30"/>
  <c r="U76" i="30"/>
  <c r="U74" i="30"/>
  <c r="U56" i="30"/>
  <c r="Z45" i="30"/>
  <c r="Z27" i="30"/>
  <c r="G14" i="23"/>
  <c r="F14" i="23"/>
  <c r="G57" i="23"/>
  <c r="F57" i="23"/>
  <c r="H14" i="23"/>
  <c r="H57" i="23"/>
  <c r="E14" i="23"/>
  <c r="U54" i="30" l="1"/>
  <c r="R95" i="30" s="1"/>
  <c r="G116" i="30"/>
  <c r="E61" i="23" s="1"/>
  <c r="G104" i="30"/>
  <c r="G121" i="30"/>
  <c r="E66" i="23" s="1"/>
  <c r="G100" i="30"/>
  <c r="E20" i="23" s="1"/>
  <c r="G96" i="30"/>
  <c r="G115" i="30"/>
  <c r="E60" i="23" s="1"/>
  <c r="G117" i="30"/>
  <c r="E62" i="23" s="1"/>
  <c r="G114" i="30"/>
  <c r="G105" i="30"/>
  <c r="E25" i="23" s="1"/>
  <c r="G102" i="30"/>
  <c r="G97" i="30"/>
  <c r="E17" i="23" s="1"/>
  <c r="G103" i="30"/>
  <c r="E57" i="23"/>
  <c r="G101" i="30"/>
  <c r="G109" i="30"/>
  <c r="E29" i="23" s="1"/>
  <c r="G123" i="30"/>
  <c r="E68" i="23" s="1"/>
  <c r="G113" i="30"/>
  <c r="G120" i="30"/>
  <c r="G111" i="30"/>
  <c r="E31" i="23" s="1"/>
  <c r="G98" i="30"/>
  <c r="E18" i="23" s="1"/>
  <c r="G126" i="30"/>
  <c r="E71" i="23" s="1"/>
  <c r="G127" i="30"/>
  <c r="G125" i="30"/>
  <c r="E70" i="23" s="1"/>
  <c r="G122" i="30"/>
  <c r="E67" i="23" s="1"/>
  <c r="G106" i="30"/>
  <c r="E26" i="23" s="1"/>
  <c r="G108" i="30"/>
  <c r="G110" i="30"/>
  <c r="E30" i="23" s="1"/>
  <c r="G128" i="30"/>
  <c r="E73" i="23" s="1"/>
  <c r="G129" i="30"/>
  <c r="G107" i="30"/>
  <c r="E27" i="23" s="1"/>
  <c r="G119" i="30"/>
  <c r="E64" i="23" s="1"/>
  <c r="G118" i="30"/>
  <c r="E63" i="23" s="1"/>
  <c r="G124" i="30"/>
  <c r="E69" i="23" s="1"/>
  <c r="G99" i="30"/>
  <c r="E19" i="23" s="1"/>
  <c r="J124" i="30"/>
  <c r="H69" i="23" s="1"/>
  <c r="G95" i="30"/>
  <c r="J100" i="30"/>
  <c r="H20" i="23" s="1"/>
  <c r="I95" i="30"/>
  <c r="G15" i="23" s="1"/>
  <c r="H115" i="30"/>
  <c r="F60" i="23" s="1"/>
  <c r="J105" i="30"/>
  <c r="H25" i="23" s="1"/>
  <c r="J116" i="30"/>
  <c r="H61" i="23" s="1"/>
  <c r="J95" i="30"/>
  <c r="H15" i="23" s="1"/>
  <c r="H95" i="30"/>
  <c r="F15" i="23" s="1"/>
  <c r="I97" i="30"/>
  <c r="G17" i="23" s="1"/>
  <c r="J120" i="30"/>
  <c r="H65" i="23" s="1"/>
  <c r="I99" i="30"/>
  <c r="G19" i="23" s="1"/>
  <c r="J102" i="30"/>
  <c r="H22" i="23" s="1"/>
  <c r="J98" i="30"/>
  <c r="H18" i="23" s="1"/>
  <c r="J96" i="30"/>
  <c r="H16" i="23" s="1"/>
  <c r="J113" i="30"/>
  <c r="H58" i="23" s="1"/>
  <c r="H98" i="30"/>
  <c r="F18" i="23" s="1"/>
  <c r="H120" i="30"/>
  <c r="F65" i="23" s="1"/>
  <c r="H126" i="30"/>
  <c r="F71" i="23" s="1"/>
  <c r="I119" i="30"/>
  <c r="G64" i="23" s="1"/>
  <c r="H101" i="30"/>
  <c r="F21" i="23" s="1"/>
  <c r="I111" i="30"/>
  <c r="G31" i="23" s="1"/>
  <c r="I102" i="30"/>
  <c r="G22" i="23" s="1"/>
  <c r="I103" i="30"/>
  <c r="G23" i="23" s="1"/>
  <c r="H111" i="30"/>
  <c r="F31" i="23" s="1"/>
  <c r="H128" i="30"/>
  <c r="F73" i="23" s="1"/>
  <c r="I107" i="30"/>
  <c r="G27" i="23" s="1"/>
  <c r="I104" i="30"/>
  <c r="G24" i="23" s="1"/>
  <c r="J125" i="30"/>
  <c r="H70" i="23" s="1"/>
  <c r="J103" i="30"/>
  <c r="H23" i="23" s="1"/>
  <c r="J101" i="30"/>
  <c r="H21" i="23" s="1"/>
  <c r="J117" i="30"/>
  <c r="H62" i="23" s="1"/>
  <c r="J115" i="30"/>
  <c r="H60" i="23" s="1"/>
  <c r="I116" i="30"/>
  <c r="G61" i="23" s="1"/>
  <c r="I96" i="30"/>
  <c r="G16" i="23" s="1"/>
  <c r="I98" i="30"/>
  <c r="G18" i="23" s="1"/>
  <c r="H99" i="30"/>
  <c r="F19" i="23" s="1"/>
  <c r="H113" i="30"/>
  <c r="F58" i="23" s="1"/>
  <c r="I121" i="30"/>
  <c r="G66" i="23" s="1"/>
  <c r="H122" i="30"/>
  <c r="F67" i="23" s="1"/>
  <c r="I122" i="30"/>
  <c r="G67" i="23" s="1"/>
  <c r="H108" i="30"/>
  <c r="F28" i="23" s="1"/>
  <c r="H118" i="30"/>
  <c r="F63" i="23" s="1"/>
  <c r="H109" i="30"/>
  <c r="F29" i="23" s="1"/>
  <c r="H103" i="30"/>
  <c r="F23" i="23" s="1"/>
  <c r="H124" i="30"/>
  <c r="F69" i="23" s="1"/>
  <c r="H102" i="30"/>
  <c r="F22" i="23" s="1"/>
  <c r="H106" i="30"/>
  <c r="F26" i="23" s="1"/>
  <c r="I106" i="30"/>
  <c r="G26" i="23" s="1"/>
  <c r="J106" i="30"/>
  <c r="H26" i="23" s="1"/>
  <c r="H117" i="30"/>
  <c r="F62" i="23" s="1"/>
  <c r="I120" i="30"/>
  <c r="G65" i="23" s="1"/>
  <c r="I127" i="30"/>
  <c r="G72" i="23" s="1"/>
  <c r="I129" i="30"/>
  <c r="G74" i="23" s="1"/>
  <c r="H123" i="30"/>
  <c r="F68" i="23" s="1"/>
  <c r="H104" i="30"/>
  <c r="F24" i="23" s="1"/>
  <c r="I105" i="30"/>
  <c r="G25" i="23" s="1"/>
  <c r="I124" i="30"/>
  <c r="G69" i="23" s="1"/>
  <c r="I101" i="30"/>
  <c r="G21" i="23" s="1"/>
  <c r="I109" i="30"/>
  <c r="G29" i="23" s="1"/>
  <c r="I118" i="30"/>
  <c r="G63" i="23" s="1"/>
  <c r="I100" i="30"/>
  <c r="G20" i="23" s="1"/>
  <c r="I108" i="30"/>
  <c r="G28" i="23" s="1"/>
  <c r="J104" i="30"/>
  <c r="H24" i="23" s="1"/>
  <c r="J118" i="30"/>
  <c r="H63" i="23" s="1"/>
  <c r="I113" i="30"/>
  <c r="G58" i="23" s="1"/>
  <c r="I114" i="30"/>
  <c r="G59" i="23" s="1"/>
  <c r="H97" i="30"/>
  <c r="F17" i="23" s="1"/>
  <c r="H116" i="30"/>
  <c r="F61" i="23" s="1"/>
  <c r="I126" i="30"/>
  <c r="G71" i="23" s="1"/>
  <c r="J123" i="30"/>
  <c r="H68" i="23" s="1"/>
  <c r="J122" i="30"/>
  <c r="H67" i="23" s="1"/>
  <c r="J121" i="30"/>
  <c r="H66" i="23" s="1"/>
  <c r="J119" i="30"/>
  <c r="H64" i="23" s="1"/>
  <c r="J99" i="30"/>
  <c r="H19" i="23" s="1"/>
  <c r="J97" i="30"/>
  <c r="H17" i="23" s="1"/>
  <c r="I115" i="30"/>
  <c r="G60" i="23" s="1"/>
  <c r="I117" i="30"/>
  <c r="G62" i="23" s="1"/>
  <c r="J114" i="30"/>
  <c r="H59" i="23" s="1"/>
  <c r="H114" i="30"/>
  <c r="F59" i="23" s="1"/>
  <c r="H96" i="30"/>
  <c r="F16" i="23" s="1"/>
  <c r="H129" i="30"/>
  <c r="F74" i="23" s="1"/>
  <c r="H119" i="30"/>
  <c r="F64" i="23" s="1"/>
  <c r="H127" i="30"/>
  <c r="F72" i="23" s="1"/>
  <c r="I123" i="30"/>
  <c r="G68" i="23" s="1"/>
  <c r="H121" i="30"/>
  <c r="F66" i="23" s="1"/>
  <c r="H107" i="30"/>
  <c r="F27" i="23" s="1"/>
  <c r="I110" i="30"/>
  <c r="G30" i="23" s="1"/>
  <c r="I128" i="30"/>
  <c r="G73" i="23" s="1"/>
  <c r="H100" i="30"/>
  <c r="F20" i="23" s="1"/>
  <c r="H105" i="30"/>
  <c r="F25" i="23" s="1"/>
  <c r="I125" i="30"/>
  <c r="G70" i="23" s="1"/>
  <c r="H110" i="30"/>
  <c r="F30" i="23" s="1"/>
  <c r="H125" i="30"/>
  <c r="F70" i="23" s="1"/>
  <c r="J107" i="30"/>
  <c r="H27" i="23" s="1"/>
  <c r="J126" i="30"/>
  <c r="Z46" i="30"/>
  <c r="J108" i="30"/>
  <c r="Z28" i="30"/>
  <c r="S95" i="30" l="1"/>
  <c r="S97" i="30" s="1"/>
  <c r="R97" i="30"/>
  <c r="V54" i="30"/>
  <c r="W54" i="30" s="1"/>
  <c r="V60" i="30"/>
  <c r="W60" i="30" s="1"/>
  <c r="V86" i="30"/>
  <c r="W86" i="30" s="1"/>
  <c r="V81" i="30"/>
  <c r="W81" i="30" s="1"/>
  <c r="V79" i="30"/>
  <c r="W79" i="30" s="1"/>
  <c r="V63" i="30"/>
  <c r="W63" i="30" s="1"/>
  <c r="V67" i="30"/>
  <c r="W67" i="30" s="1"/>
  <c r="V72" i="30"/>
  <c r="W72" i="30" s="1"/>
  <c r="V80" i="30"/>
  <c r="W80" i="30" s="1"/>
  <c r="V61" i="30"/>
  <c r="W61" i="30" s="1"/>
  <c r="V78" i="30"/>
  <c r="W78" i="30" s="1"/>
  <c r="V82" i="30"/>
  <c r="W82" i="30" s="1"/>
  <c r="V69" i="30"/>
  <c r="W69" i="30" s="1"/>
  <c r="V62" i="30"/>
  <c r="W62" i="30" s="1"/>
  <c r="V71" i="30"/>
  <c r="W71" i="30" s="1"/>
  <c r="V88" i="30"/>
  <c r="W88" i="30" s="1"/>
  <c r="V89" i="30"/>
  <c r="W89" i="30" s="1"/>
  <c r="V84" i="30"/>
  <c r="W84" i="30" s="1"/>
  <c r="V66" i="30"/>
  <c r="W66" i="30" s="1"/>
  <c r="V68" i="30"/>
  <c r="W68" i="30" s="1"/>
  <c r="V65" i="30"/>
  <c r="W65" i="30" s="1"/>
  <c r="V87" i="30"/>
  <c r="W87" i="30" s="1"/>
  <c r="V64" i="30"/>
  <c r="W64" i="30" s="1"/>
  <c r="V85" i="30"/>
  <c r="W85" i="30" s="1"/>
  <c r="V70" i="30"/>
  <c r="W70" i="30" s="1"/>
  <c r="V83" i="30"/>
  <c r="W83" i="30" s="1"/>
  <c r="V77" i="30"/>
  <c r="W77" i="30" s="1"/>
  <c r="V74" i="30"/>
  <c r="W74" i="30" s="1"/>
  <c r="V58" i="30"/>
  <c r="W58" i="30" s="1"/>
  <c r="V75" i="30"/>
  <c r="W75" i="30" s="1"/>
  <c r="V76" i="30"/>
  <c r="W76" i="30" s="1"/>
  <c r="V55" i="30"/>
  <c r="W55" i="30" s="1"/>
  <c r="V56" i="30"/>
  <c r="W56" i="30" s="1"/>
  <c r="V59" i="30"/>
  <c r="W59" i="30" s="1"/>
  <c r="V57" i="30"/>
  <c r="W57" i="30" s="1"/>
  <c r="V73" i="30"/>
  <c r="W73" i="30" s="1"/>
  <c r="E74" i="23"/>
  <c r="E65" i="23"/>
  <c r="E72" i="23"/>
  <c r="E28" i="23"/>
  <c r="E16" i="23"/>
  <c r="E59" i="23"/>
  <c r="E21" i="23"/>
  <c r="E15" i="23"/>
  <c r="E23" i="23"/>
  <c r="E22" i="23"/>
  <c r="E24" i="23"/>
  <c r="E58" i="23"/>
  <c r="H28" i="23"/>
  <c r="H71" i="23"/>
  <c r="J109" i="30"/>
  <c r="Z29" i="30"/>
  <c r="J127" i="30"/>
  <c r="Z47" i="30"/>
  <c r="F97" i="30" l="1"/>
  <c r="Q17" i="31" s="1"/>
  <c r="F116" i="30"/>
  <c r="Q36" i="31" s="1"/>
  <c r="F104" i="30"/>
  <c r="Q24" i="31" s="1"/>
  <c r="F111" i="30"/>
  <c r="Q31" i="31" s="1"/>
  <c r="F107" i="30"/>
  <c r="Q27" i="31" s="1"/>
  <c r="F99" i="30"/>
  <c r="Q19" i="31" s="1"/>
  <c r="F115" i="30"/>
  <c r="Q35" i="31" s="1"/>
  <c r="F123" i="30"/>
  <c r="Q43" i="31" s="1"/>
  <c r="F127" i="30"/>
  <c r="Q47" i="31" s="1"/>
  <c r="F124" i="30"/>
  <c r="Q44" i="31" s="1"/>
  <c r="F102" i="30"/>
  <c r="Q22" i="31" s="1"/>
  <c r="F101" i="30"/>
  <c r="Q21" i="31" s="1"/>
  <c r="F103" i="30"/>
  <c r="Q23" i="31" s="1"/>
  <c r="F100" i="30"/>
  <c r="Q20" i="31" s="1"/>
  <c r="F96" i="30"/>
  <c r="Q16" i="31" s="1"/>
  <c r="F98" i="30"/>
  <c r="Q18" i="31" s="1"/>
  <c r="F110" i="30"/>
  <c r="Q30" i="31" s="1"/>
  <c r="F105" i="30"/>
  <c r="Q25" i="31" s="1"/>
  <c r="F129" i="30"/>
  <c r="Q49" i="31" s="1"/>
  <c r="F109" i="30"/>
  <c r="Q29" i="31" s="1"/>
  <c r="F120" i="30"/>
  <c r="Q40" i="31" s="1"/>
  <c r="F117" i="30"/>
  <c r="Q37" i="31" s="1"/>
  <c r="F106" i="30"/>
  <c r="Q26" i="31" s="1"/>
  <c r="F118" i="30"/>
  <c r="Q38" i="31" s="1"/>
  <c r="F126" i="30"/>
  <c r="Q46" i="31" s="1"/>
  <c r="F113" i="30"/>
  <c r="Q33" i="31" s="1"/>
  <c r="F95" i="30"/>
  <c r="Q15" i="31" s="1"/>
  <c r="F114" i="30"/>
  <c r="Q34" i="31" s="1"/>
  <c r="F125" i="30"/>
  <c r="Q45" i="31" s="1"/>
  <c r="F108" i="30"/>
  <c r="Q28" i="31" s="1"/>
  <c r="F128" i="30"/>
  <c r="Q48" i="31" s="1"/>
  <c r="F122" i="30"/>
  <c r="Q42" i="31" s="1"/>
  <c r="F121" i="30"/>
  <c r="Q41" i="31" s="1"/>
  <c r="F119" i="30"/>
  <c r="Q39" i="31" s="1"/>
  <c r="E97" i="30"/>
  <c r="K17" i="31" s="1"/>
  <c r="E101" i="30"/>
  <c r="K21" i="31" s="1"/>
  <c r="E105" i="30"/>
  <c r="K25" i="31" s="1"/>
  <c r="E109" i="30"/>
  <c r="K29" i="31" s="1"/>
  <c r="E113" i="30"/>
  <c r="K33" i="31" s="1"/>
  <c r="E117" i="30"/>
  <c r="K37" i="31" s="1"/>
  <c r="E121" i="30"/>
  <c r="K41" i="31" s="1"/>
  <c r="E125" i="30"/>
  <c r="K45" i="31" s="1"/>
  <c r="E129" i="30"/>
  <c r="K49" i="31" s="1"/>
  <c r="E98" i="30"/>
  <c r="K18" i="31" s="1"/>
  <c r="E102" i="30"/>
  <c r="K22" i="31" s="1"/>
  <c r="E106" i="30"/>
  <c r="K26" i="31" s="1"/>
  <c r="E110" i="30"/>
  <c r="K30" i="31" s="1"/>
  <c r="E114" i="30"/>
  <c r="K34" i="31" s="1"/>
  <c r="E118" i="30"/>
  <c r="K38" i="31" s="1"/>
  <c r="E122" i="30"/>
  <c r="K42" i="31" s="1"/>
  <c r="E126" i="30"/>
  <c r="K46" i="31" s="1"/>
  <c r="E95" i="30"/>
  <c r="K15" i="31" s="1"/>
  <c r="E99" i="30"/>
  <c r="K19" i="31" s="1"/>
  <c r="E103" i="30"/>
  <c r="K23" i="31" s="1"/>
  <c r="E107" i="30"/>
  <c r="K27" i="31" s="1"/>
  <c r="E111" i="30"/>
  <c r="K31" i="31" s="1"/>
  <c r="E115" i="30"/>
  <c r="K35" i="31" s="1"/>
  <c r="E119" i="30"/>
  <c r="K39" i="31" s="1"/>
  <c r="E123" i="30"/>
  <c r="K43" i="31" s="1"/>
  <c r="E127" i="30"/>
  <c r="K47" i="31" s="1"/>
  <c r="E96" i="30"/>
  <c r="K16" i="31" s="1"/>
  <c r="E100" i="30"/>
  <c r="K20" i="31" s="1"/>
  <c r="E104" i="30"/>
  <c r="K24" i="31" s="1"/>
  <c r="E108" i="30"/>
  <c r="K28" i="31" s="1"/>
  <c r="E112" i="30"/>
  <c r="K32" i="31" s="1"/>
  <c r="E116" i="30"/>
  <c r="K36" i="31" s="1"/>
  <c r="E120" i="30"/>
  <c r="K40" i="31" s="1"/>
  <c r="E124" i="30"/>
  <c r="K44" i="31" s="1"/>
  <c r="E128" i="30"/>
  <c r="K48" i="31" s="1"/>
  <c r="E94" i="30"/>
  <c r="K14" i="31" s="1"/>
  <c r="D103" i="30"/>
  <c r="J23" i="31" s="1"/>
  <c r="D119" i="30"/>
  <c r="J39" i="31" s="1"/>
  <c r="D109" i="30"/>
  <c r="J29" i="31" s="1"/>
  <c r="D106" i="30"/>
  <c r="J26" i="31" s="1"/>
  <c r="D100" i="30"/>
  <c r="J20" i="31" s="1"/>
  <c r="D116" i="30"/>
  <c r="J36" i="31" s="1"/>
  <c r="D97" i="30"/>
  <c r="J17" i="31" s="1"/>
  <c r="D129" i="30"/>
  <c r="J49" i="31" s="1"/>
  <c r="D122" i="30"/>
  <c r="J42" i="31" s="1"/>
  <c r="C103" i="30"/>
  <c r="F23" i="31" s="1"/>
  <c r="C119" i="30"/>
  <c r="F39" i="31" s="1"/>
  <c r="C104" i="30"/>
  <c r="F24" i="31" s="1"/>
  <c r="C120" i="30"/>
  <c r="F40" i="31" s="1"/>
  <c r="C110" i="30"/>
  <c r="F30" i="31" s="1"/>
  <c r="C101" i="30"/>
  <c r="F21" i="31" s="1"/>
  <c r="C117" i="30"/>
  <c r="F37" i="31" s="1"/>
  <c r="C98" i="30"/>
  <c r="F18" i="31" s="1"/>
  <c r="C123" i="30"/>
  <c r="F43" i="31" s="1"/>
  <c r="D111" i="30"/>
  <c r="J31" i="31" s="1"/>
  <c r="D125" i="30"/>
  <c r="J45" i="31" s="1"/>
  <c r="D108" i="30"/>
  <c r="J28" i="31" s="1"/>
  <c r="D124" i="30"/>
  <c r="J44" i="31" s="1"/>
  <c r="D110" i="30"/>
  <c r="J30" i="31" s="1"/>
  <c r="C111" i="30"/>
  <c r="F31" i="31" s="1"/>
  <c r="C96" i="30"/>
  <c r="F16" i="31" s="1"/>
  <c r="C126" i="30"/>
  <c r="F46" i="31" s="1"/>
  <c r="C125" i="30"/>
  <c r="F45" i="31" s="1"/>
  <c r="D99" i="30"/>
  <c r="J19" i="31" s="1"/>
  <c r="D115" i="30"/>
  <c r="J35" i="31" s="1"/>
  <c r="D101" i="30"/>
  <c r="J21" i="31" s="1"/>
  <c r="D98" i="30"/>
  <c r="J18" i="31" s="1"/>
  <c r="D96" i="30"/>
  <c r="J16" i="31" s="1"/>
  <c r="D112" i="30"/>
  <c r="J32" i="31" s="1"/>
  <c r="D128" i="30"/>
  <c r="J48" i="31" s="1"/>
  <c r="D121" i="30"/>
  <c r="J41" i="31" s="1"/>
  <c r="D114" i="30"/>
  <c r="J34" i="31" s="1"/>
  <c r="C99" i="30"/>
  <c r="F19" i="31" s="1"/>
  <c r="C115" i="30"/>
  <c r="F35" i="31" s="1"/>
  <c r="C100" i="30"/>
  <c r="F20" i="31" s="1"/>
  <c r="C116" i="30"/>
  <c r="F36" i="31" s="1"/>
  <c r="C102" i="30"/>
  <c r="F22" i="31" s="1"/>
  <c r="C97" i="30"/>
  <c r="F17" i="31" s="1"/>
  <c r="C113" i="30"/>
  <c r="F33" i="31" s="1"/>
  <c r="C129" i="30"/>
  <c r="F49" i="31" s="1"/>
  <c r="C122" i="30"/>
  <c r="F42" i="31" s="1"/>
  <c r="D94" i="30"/>
  <c r="J14" i="31" s="1"/>
  <c r="D107" i="30"/>
  <c r="J27" i="31" s="1"/>
  <c r="D123" i="30"/>
  <c r="J43" i="31" s="1"/>
  <c r="D117" i="30"/>
  <c r="J37" i="31" s="1"/>
  <c r="D118" i="30"/>
  <c r="J38" i="31" s="1"/>
  <c r="D104" i="30"/>
  <c r="J24" i="31" s="1"/>
  <c r="D120" i="30"/>
  <c r="J40" i="31" s="1"/>
  <c r="D105" i="30"/>
  <c r="J25" i="31" s="1"/>
  <c r="D102" i="30"/>
  <c r="J22" i="31" s="1"/>
  <c r="C94" i="30"/>
  <c r="F14" i="31" s="1"/>
  <c r="C107" i="30"/>
  <c r="F27" i="31" s="1"/>
  <c r="C127" i="30"/>
  <c r="F47" i="31" s="1"/>
  <c r="C108" i="30"/>
  <c r="F28" i="31" s="1"/>
  <c r="C124" i="30"/>
  <c r="F44" i="31" s="1"/>
  <c r="C118" i="30"/>
  <c r="F38" i="31" s="1"/>
  <c r="C105" i="30"/>
  <c r="F25" i="31" s="1"/>
  <c r="C121" i="30"/>
  <c r="F41" i="31" s="1"/>
  <c r="C106" i="30"/>
  <c r="F26" i="31" s="1"/>
  <c r="D95" i="30"/>
  <c r="J15" i="31" s="1"/>
  <c r="D127" i="30"/>
  <c r="J47" i="31" s="1"/>
  <c r="D126" i="30"/>
  <c r="J46" i="31" s="1"/>
  <c r="D113" i="30"/>
  <c r="J33" i="31" s="1"/>
  <c r="C95" i="30"/>
  <c r="F15" i="31" s="1"/>
  <c r="C112" i="30"/>
  <c r="F32" i="31" s="1"/>
  <c r="C128" i="30"/>
  <c r="F48" i="31" s="1"/>
  <c r="C109" i="30"/>
  <c r="F29" i="31" s="1"/>
  <c r="C114" i="30"/>
  <c r="F34" i="31" s="1"/>
  <c r="H72" i="23"/>
  <c r="H29" i="23"/>
  <c r="J128" i="30"/>
  <c r="Z48" i="30"/>
  <c r="J129" i="30" s="1"/>
  <c r="J110" i="30"/>
  <c r="Z30" i="30"/>
  <c r="J111" i="30" s="1"/>
  <c r="E24" i="25" l="1"/>
  <c r="C29" i="23"/>
  <c r="C28" i="11"/>
  <c r="E43" i="25"/>
  <c r="C69" i="23"/>
  <c r="C68" i="11"/>
  <c r="D27" i="23"/>
  <c r="F22" i="25"/>
  <c r="D26" i="11"/>
  <c r="F40" i="25"/>
  <c r="D66" i="23"/>
  <c r="D65" i="11"/>
  <c r="D30" i="23"/>
  <c r="F25" i="25"/>
  <c r="D29" i="11"/>
  <c r="E38" i="25"/>
  <c r="C64" i="23"/>
  <c r="C63" i="11"/>
  <c r="E47" i="25"/>
  <c r="C73" i="23"/>
  <c r="C72" i="11"/>
  <c r="C66" i="23"/>
  <c r="E40" i="25"/>
  <c r="C65" i="11"/>
  <c r="C28" i="23"/>
  <c r="E23" i="25"/>
  <c r="C27" i="11"/>
  <c r="D22" i="23"/>
  <c r="F17" i="25"/>
  <c r="D21" i="11"/>
  <c r="D63" i="23"/>
  <c r="F37" i="25"/>
  <c r="D62" i="11"/>
  <c r="F9" i="25"/>
  <c r="D14" i="23"/>
  <c r="D13" i="11"/>
  <c r="C17" i="23"/>
  <c r="E12" i="25"/>
  <c r="C16" i="11"/>
  <c r="E34" i="25"/>
  <c r="C60" i="23"/>
  <c r="C59" i="11"/>
  <c r="F47" i="25"/>
  <c r="D73" i="23"/>
  <c r="D72" i="11"/>
  <c r="D21" i="23"/>
  <c r="F16" i="25"/>
  <c r="D20" i="11"/>
  <c r="E45" i="25"/>
  <c r="C71" i="23"/>
  <c r="C70" i="11"/>
  <c r="D69" i="23"/>
  <c r="F43" i="25"/>
  <c r="D68" i="11"/>
  <c r="E42" i="25"/>
  <c r="C68" i="23"/>
  <c r="C67" i="11"/>
  <c r="C30" i="23"/>
  <c r="E25" i="25"/>
  <c r="C29" i="11"/>
  <c r="E18" i="25"/>
  <c r="C23" i="23"/>
  <c r="C22" i="11"/>
  <c r="D61" i="23"/>
  <c r="F35" i="25"/>
  <c r="D60" i="11"/>
  <c r="F38" i="25"/>
  <c r="D64" i="23"/>
  <c r="D63" i="11"/>
  <c r="E21" i="25"/>
  <c r="C26" i="23"/>
  <c r="C25" i="11"/>
  <c r="D24" i="23"/>
  <c r="F19" i="25"/>
  <c r="D23" i="11"/>
  <c r="E15" i="25"/>
  <c r="C20" i="23"/>
  <c r="C19" i="11"/>
  <c r="C70" i="23"/>
  <c r="E44" i="25"/>
  <c r="C69" i="11"/>
  <c r="E16" i="25"/>
  <c r="C21" i="23"/>
  <c r="C20" i="11"/>
  <c r="F24" i="25"/>
  <c r="D29" i="23"/>
  <c r="D28" i="11"/>
  <c r="D71" i="23"/>
  <c r="F45" i="25"/>
  <c r="D70" i="11"/>
  <c r="E31" i="25"/>
  <c r="C57" i="23"/>
  <c r="C56" i="11"/>
  <c r="D72" i="23"/>
  <c r="F46" i="25"/>
  <c r="D71" i="11"/>
  <c r="E20" i="25"/>
  <c r="C25" i="23"/>
  <c r="C24" i="11"/>
  <c r="E46" i="25"/>
  <c r="C72" i="23"/>
  <c r="C71" i="11"/>
  <c r="D25" i="23"/>
  <c r="F20" i="25"/>
  <c r="D24" i="11"/>
  <c r="F36" i="25"/>
  <c r="D62" i="23"/>
  <c r="D61" i="11"/>
  <c r="C67" i="23"/>
  <c r="E41" i="25"/>
  <c r="C66" i="11"/>
  <c r="E17" i="25"/>
  <c r="C22" i="23"/>
  <c r="C21" i="11"/>
  <c r="E14" i="25"/>
  <c r="C19" i="23"/>
  <c r="C18" i="11"/>
  <c r="D57" i="23"/>
  <c r="F31" i="25"/>
  <c r="D56" i="11"/>
  <c r="D60" i="23"/>
  <c r="F34" i="25"/>
  <c r="D59" i="11"/>
  <c r="E11" i="25"/>
  <c r="C16" i="23"/>
  <c r="C15" i="11"/>
  <c r="D28" i="23"/>
  <c r="F23" i="25"/>
  <c r="D27" i="11"/>
  <c r="C18" i="23"/>
  <c r="E13" i="25"/>
  <c r="C17" i="11"/>
  <c r="E39" i="25"/>
  <c r="C65" i="23"/>
  <c r="C64" i="11"/>
  <c r="F41" i="25"/>
  <c r="D67" i="23"/>
  <c r="D66" i="11"/>
  <c r="D20" i="23"/>
  <c r="F15" i="25"/>
  <c r="D19" i="11"/>
  <c r="F18" i="25"/>
  <c r="D23" i="23"/>
  <c r="D22" i="11"/>
  <c r="D58" i="23"/>
  <c r="F32" i="25"/>
  <c r="D57" i="11"/>
  <c r="C14" i="23"/>
  <c r="E9" i="25"/>
  <c r="C13" i="11"/>
  <c r="E32" i="25"/>
  <c r="C58" i="23"/>
  <c r="C57" i="11"/>
  <c r="D18" i="23"/>
  <c r="F13" i="25"/>
  <c r="D17" i="11"/>
  <c r="F26" i="25"/>
  <c r="D31" i="23"/>
  <c r="D30" i="11"/>
  <c r="D17" i="23"/>
  <c r="F12" i="25"/>
  <c r="D16" i="11"/>
  <c r="E33" i="25"/>
  <c r="C59" i="23"/>
  <c r="C58" i="11"/>
  <c r="E10" i="25"/>
  <c r="C15" i="23"/>
  <c r="C14" i="11"/>
  <c r="F10" i="25"/>
  <c r="D15" i="23"/>
  <c r="D14" i="11"/>
  <c r="E37" i="25"/>
  <c r="C63" i="23"/>
  <c r="C62" i="11"/>
  <c r="C27" i="23"/>
  <c r="E22" i="25"/>
  <c r="C26" i="11"/>
  <c r="D65" i="23"/>
  <c r="F39" i="25"/>
  <c r="D64" i="11"/>
  <c r="F42" i="25"/>
  <c r="D68" i="23"/>
  <c r="D67" i="11"/>
  <c r="E48" i="25"/>
  <c r="C74" i="23"/>
  <c r="C73" i="11"/>
  <c r="C61" i="23"/>
  <c r="E35" i="25"/>
  <c r="C60" i="11"/>
  <c r="D59" i="23"/>
  <c r="F33" i="25"/>
  <c r="D58" i="11"/>
  <c r="D16" i="23"/>
  <c r="F11" i="25"/>
  <c r="D15" i="11"/>
  <c r="D19" i="23"/>
  <c r="F14" i="25"/>
  <c r="D18" i="11"/>
  <c r="C31" i="23"/>
  <c r="E26" i="25"/>
  <c r="C30" i="11"/>
  <c r="D70" i="23"/>
  <c r="F44" i="25"/>
  <c r="D69" i="11"/>
  <c r="C62" i="23"/>
  <c r="E36" i="25"/>
  <c r="C61" i="11"/>
  <c r="C24" i="23"/>
  <c r="E19" i="25"/>
  <c r="C23" i="11"/>
  <c r="D74" i="23"/>
  <c r="F48" i="25"/>
  <c r="D73" i="11"/>
  <c r="D26" i="23"/>
  <c r="F21" i="25"/>
  <c r="D25" i="11"/>
  <c r="H30" i="23"/>
  <c r="H74" i="23"/>
  <c r="H31" i="23"/>
  <c r="H73" i="23"/>
  <c r="A4" i="23" l="1"/>
  <c r="C51" i="11" l="1"/>
  <c r="C49" i="11"/>
  <c r="C8" i="11"/>
  <c r="C6" i="11"/>
  <c r="A4" i="11" l="1"/>
  <c r="H14" i="11" l="1"/>
  <c r="H56" i="11"/>
  <c r="H15" i="11"/>
  <c r="H57" i="11"/>
  <c r="H16" i="11"/>
  <c r="H58" i="11"/>
  <c r="H59" i="11"/>
  <c r="H17" i="11"/>
  <c r="H18" i="11"/>
  <c r="H60" i="11"/>
  <c r="H19" i="11"/>
  <c r="H61" i="11"/>
  <c r="H62" i="11"/>
  <c r="H20" i="11"/>
  <c r="H21" i="11"/>
  <c r="H63" i="11"/>
  <c r="H22" i="11"/>
  <c r="H64" i="11"/>
  <c r="H23" i="11"/>
  <c r="H65" i="11"/>
  <c r="H24" i="11"/>
  <c r="H66" i="11"/>
  <c r="H25" i="11"/>
  <c r="H67" i="11"/>
  <c r="H26" i="11"/>
  <c r="H68" i="11"/>
  <c r="H27" i="11"/>
  <c r="H69" i="11"/>
  <c r="H28" i="11"/>
  <c r="H70" i="11"/>
  <c r="H71" i="11"/>
  <c r="H29" i="11"/>
  <c r="H72" i="11"/>
  <c r="H30" i="11"/>
  <c r="H73" i="11"/>
  <c r="G16" i="11"/>
  <c r="G20" i="11"/>
  <c r="G24" i="11"/>
  <c r="G28" i="11"/>
  <c r="G57" i="11"/>
  <c r="G61" i="11"/>
  <c r="G65" i="11"/>
  <c r="G69" i="11"/>
  <c r="G73" i="11"/>
  <c r="G17" i="11"/>
  <c r="G21" i="11"/>
  <c r="G25" i="11"/>
  <c r="G29" i="11"/>
  <c r="G58" i="11"/>
  <c r="G62" i="11"/>
  <c r="G66" i="11"/>
  <c r="G70" i="11"/>
  <c r="G14" i="11"/>
  <c r="G18" i="11"/>
  <c r="G22" i="11"/>
  <c r="G26" i="11"/>
  <c r="G30" i="11"/>
  <c r="G59" i="11"/>
  <c r="G63" i="11"/>
  <c r="G67" i="11"/>
  <c r="G71" i="11"/>
  <c r="G15" i="11"/>
  <c r="G19" i="11"/>
  <c r="G23" i="11"/>
  <c r="G27" i="11"/>
  <c r="G56" i="11"/>
  <c r="G60" i="11"/>
  <c r="G64" i="11"/>
  <c r="G68" i="11"/>
  <c r="G72" i="11"/>
  <c r="F14" i="11"/>
  <c r="F18" i="11"/>
  <c r="F22" i="11"/>
  <c r="F26" i="11"/>
  <c r="F30" i="11"/>
  <c r="F59" i="11"/>
  <c r="F63" i="11"/>
  <c r="F67" i="11"/>
  <c r="F71" i="11"/>
  <c r="F15" i="11"/>
  <c r="F19" i="11"/>
  <c r="F23" i="11"/>
  <c r="F27" i="11"/>
  <c r="F56" i="11"/>
  <c r="F60" i="11"/>
  <c r="F64" i="11"/>
  <c r="F68" i="11"/>
  <c r="F72" i="11"/>
  <c r="F16" i="11"/>
  <c r="F20" i="11"/>
  <c r="F24" i="11"/>
  <c r="F28" i="11"/>
  <c r="F57" i="11"/>
  <c r="F61" i="11"/>
  <c r="F65" i="11"/>
  <c r="F69" i="11"/>
  <c r="F73" i="11"/>
  <c r="F17" i="11"/>
  <c r="F21" i="11"/>
  <c r="F25" i="11"/>
  <c r="F29" i="11"/>
  <c r="F58" i="11"/>
  <c r="F62" i="11"/>
  <c r="F66" i="11"/>
  <c r="F70" i="11"/>
  <c r="E72" i="11"/>
  <c r="E14" i="11"/>
  <c r="E59" i="11"/>
  <c r="E58" i="11"/>
  <c r="E27" i="11"/>
  <c r="E61" i="11"/>
  <c r="E62" i="11"/>
  <c r="E67" i="11"/>
  <c r="E56" i="11"/>
  <c r="E17" i="11"/>
  <c r="E16" i="11"/>
  <c r="E60" i="11"/>
  <c r="E66" i="11"/>
  <c r="E69" i="11"/>
  <c r="E70" i="11"/>
  <c r="E64" i="11"/>
  <c r="E22" i="11"/>
  <c r="E65" i="11"/>
  <c r="E24" i="11"/>
  <c r="E30" i="11"/>
  <c r="E20" i="11"/>
  <c r="E21" i="11"/>
  <c r="E18" i="11"/>
  <c r="E15" i="11"/>
  <c r="E57" i="11"/>
  <c r="E68" i="11"/>
  <c r="E25" i="11"/>
  <c r="E63" i="11"/>
  <c r="E19" i="11"/>
  <c r="E28" i="11"/>
  <c r="E29" i="11"/>
  <c r="E26" i="11"/>
  <c r="E23" i="11"/>
  <c r="E73" i="11"/>
  <c r="E71" i="11"/>
  <c r="H13" i="11"/>
  <c r="G13" i="11"/>
  <c r="F13" i="11"/>
  <c r="E13" i="11"/>
  <c r="M179" i="28" l="1"/>
  <c r="R179" i="28" s="1"/>
  <c r="Q128" i="28" l="1"/>
  <c r="AH128" i="28" s="1"/>
  <c r="AH131" i="28" s="1"/>
  <c r="L183" i="28"/>
  <c r="Q183" i="28" s="1"/>
  <c r="AC204" i="28" s="1"/>
  <c r="Z209" i="28" l="1"/>
  <c r="G205" i="28"/>
  <c r="K208" i="28" l="1"/>
  <c r="L214" i="28"/>
  <c r="Q214" i="28" s="1"/>
</calcChain>
</file>

<file path=xl/sharedStrings.xml><?xml version="1.0" encoding="utf-8"?>
<sst xmlns="http://schemas.openxmlformats.org/spreadsheetml/2006/main" count="1473" uniqueCount="675">
  <si>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8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</si>
  <si>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8" type="noConversion"/>
  </si>
  <si>
    <t>등록번호</t>
    <phoneticPr fontId="8" type="noConversion"/>
  </si>
  <si>
    <r>
      <rPr>
        <sz val="8"/>
        <rFont val="맑은 고딕"/>
        <family val="3"/>
        <charset val="129"/>
      </rPr>
      <t>접수번호</t>
    </r>
    <phoneticPr fontId="8" type="noConversion"/>
  </si>
  <si>
    <r>
      <rPr>
        <sz val="8"/>
        <rFont val="맑은 고딕"/>
        <family val="3"/>
        <charset val="129"/>
      </rPr>
      <t>의뢰기관</t>
    </r>
    <phoneticPr fontId="8" type="noConversion"/>
  </si>
  <si>
    <r>
      <rPr>
        <sz val="8"/>
        <rFont val="맑은 고딕"/>
        <family val="3"/>
        <charset val="129"/>
      </rPr>
      <t>교정일자</t>
    </r>
    <phoneticPr fontId="8" type="noConversion"/>
  </si>
  <si>
    <r>
      <rPr>
        <sz val="8"/>
        <rFont val="맑은 고딕"/>
        <family val="3"/>
        <charset val="129"/>
      </rPr>
      <t>기기명</t>
    </r>
    <phoneticPr fontId="8" type="noConversion"/>
  </si>
  <si>
    <t>교정절차서1</t>
    <phoneticPr fontId="8" type="noConversion"/>
  </si>
  <si>
    <r>
      <rPr>
        <sz val="8"/>
        <rFont val="맑은 고딕"/>
        <family val="3"/>
        <charset val="129"/>
      </rPr>
      <t>제작회사</t>
    </r>
    <phoneticPr fontId="8" type="noConversion"/>
  </si>
  <si>
    <t>교정절차서2</t>
    <phoneticPr fontId="8" type="noConversion"/>
  </si>
  <si>
    <r>
      <rPr>
        <sz val="8"/>
        <rFont val="맑은 고딕"/>
        <family val="3"/>
        <charset val="129"/>
      </rPr>
      <t>형식</t>
    </r>
    <phoneticPr fontId="8" type="noConversion"/>
  </si>
  <si>
    <t>접수확인자</t>
    <phoneticPr fontId="8" type="noConversion"/>
  </si>
  <si>
    <r>
      <rPr>
        <sz val="8"/>
        <rFont val="맑은 고딕"/>
        <family val="3"/>
        <charset val="129"/>
      </rPr>
      <t>기기번호</t>
    </r>
    <phoneticPr fontId="8" type="noConversion"/>
  </si>
  <si>
    <t>인증교정자</t>
    <phoneticPr fontId="8" type="noConversion"/>
  </si>
  <si>
    <t>기술책임자</t>
    <phoneticPr fontId="8" type="noConversion"/>
  </si>
  <si>
    <r>
      <rPr>
        <sz val="8"/>
        <rFont val="맑은 고딕"/>
        <family val="3"/>
        <charset val="129"/>
      </rPr>
      <t>교정주기</t>
    </r>
    <phoneticPr fontId="8" type="noConversion"/>
  </si>
  <si>
    <r>
      <t>KOLAS</t>
    </r>
    <r>
      <rPr>
        <sz val="8"/>
        <rFont val="맑은 고딕"/>
        <family val="3"/>
        <charset val="129"/>
      </rPr>
      <t>유무</t>
    </r>
    <phoneticPr fontId="8" type="noConversion"/>
  </si>
  <si>
    <t>1: KOLAS 성적서
0: 비공인성적서</t>
    <phoneticPr fontId="8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</si>
  <si>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8" type="noConversion"/>
  </si>
  <si>
    <r>
      <rPr>
        <sz val="8"/>
        <rFont val="맑은 고딕"/>
        <family val="3"/>
        <charset val="129"/>
      </rPr>
      <t>최저온도</t>
    </r>
    <phoneticPr fontId="8" type="noConversion"/>
  </si>
  <si>
    <t>최저습도</t>
    <phoneticPr fontId="8" type="noConversion"/>
  </si>
  <si>
    <t>최저기압</t>
    <phoneticPr fontId="8" type="noConversion"/>
  </si>
  <si>
    <t>교정장소</t>
    <phoneticPr fontId="8" type="noConversion"/>
  </si>
  <si>
    <t>0: KC00-011 고정표준실
1: 현장교정
4: KC10-244 고정표준실</t>
    <phoneticPr fontId="8" type="noConversion"/>
  </si>
  <si>
    <r>
      <rPr>
        <sz val="8"/>
        <rFont val="맑은 고딕"/>
        <family val="3"/>
        <charset val="129"/>
      </rPr>
      <t>최고온도</t>
    </r>
    <phoneticPr fontId="8" type="noConversion"/>
  </si>
  <si>
    <r>
      <rPr>
        <sz val="8"/>
        <rFont val="맑은 고딕"/>
        <family val="3"/>
        <charset val="129"/>
      </rPr>
      <t>최고습도</t>
    </r>
    <phoneticPr fontId="8" type="noConversion"/>
  </si>
  <si>
    <t>최고기압</t>
    <phoneticPr fontId="8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</si>
  <si>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8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</si>
  <si>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8" type="noConversion"/>
  </si>
  <si>
    <r>
      <rPr>
        <sz val="8"/>
        <rFont val="맑은 고딕"/>
        <family val="3"/>
        <charset val="129"/>
      </rPr>
      <t>등록번호</t>
    </r>
    <phoneticPr fontId="8" type="noConversion"/>
  </si>
  <si>
    <t>기기명</t>
    <phoneticPr fontId="8" type="noConversion"/>
  </si>
  <si>
    <t>제작회사</t>
    <phoneticPr fontId="8" type="noConversion"/>
  </si>
  <si>
    <t>기기번호</t>
    <phoneticPr fontId="8" type="noConversion"/>
  </si>
  <si>
    <t>차기교정예정일자</t>
    <phoneticPr fontId="8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</si>
  <si>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8" type="noConversion"/>
  </si>
  <si>
    <t>세부분류코드</t>
    <phoneticPr fontId="8" type="noConversion"/>
  </si>
  <si>
    <t xml:space="preserve"> 성적서발급번호(Certificate No) :</t>
    <phoneticPr fontId="8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</si>
  <si>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8" type="noConversion"/>
  </si>
  <si>
    <t>전체</t>
    <phoneticPr fontId="8" type="noConversion"/>
  </si>
  <si>
    <t>특이사항</t>
    <phoneticPr fontId="8" type="noConversion"/>
  </si>
  <si>
    <t>PASS</t>
    <phoneticPr fontId="8" type="noConversion"/>
  </si>
  <si>
    <t>FIAL</t>
    <phoneticPr fontId="8" type="noConversion"/>
  </si>
  <si>
    <t>교정자 확인</t>
    <phoneticPr fontId="8" type="noConversion"/>
  </si>
  <si>
    <t>확인전</t>
  </si>
  <si>
    <t>[Torque Calibration]</t>
    <phoneticPr fontId="8" type="noConversion"/>
  </si>
  <si>
    <t>CONDITION</t>
    <phoneticPr fontId="8" type="noConversion"/>
  </si>
  <si>
    <t>SPEC</t>
    <phoneticPr fontId="8" type="noConversion"/>
  </si>
  <si>
    <t>CMC</t>
    <phoneticPr fontId="8" type="noConversion"/>
  </si>
  <si>
    <t>분해능</t>
    <phoneticPr fontId="8" type="noConversion"/>
  </si>
  <si>
    <t>분해능단위</t>
    <phoneticPr fontId="8" type="noConversion"/>
  </si>
  <si>
    <t>MIN</t>
    <phoneticPr fontId="8" type="noConversion"/>
  </si>
  <si>
    <t>MAX</t>
    <phoneticPr fontId="8" type="noConversion"/>
  </si>
  <si>
    <t>UNIT</t>
    <phoneticPr fontId="8" type="noConversion"/>
  </si>
  <si>
    <t>1차</t>
    <phoneticPr fontId="8" type="noConversion"/>
  </si>
  <si>
    <t>2차</t>
    <phoneticPr fontId="8" type="noConversion"/>
  </si>
  <si>
    <t>3차</t>
    <phoneticPr fontId="8" type="noConversion"/>
  </si>
  <si>
    <t>단위</t>
  </si>
  <si>
    <t>교정토크</t>
    <phoneticPr fontId="8" type="noConversion"/>
  </si>
  <si>
    <r>
      <t>3</t>
    </r>
    <r>
      <rPr>
        <b/>
        <sz val="9"/>
        <color indexed="9"/>
        <rFont val="돋움"/>
        <family val="3"/>
        <charset val="129"/>
      </rPr>
      <t>차</t>
    </r>
    <phoneticPr fontId="8" type="noConversion"/>
  </si>
  <si>
    <t>사전부하</t>
    <phoneticPr fontId="8" type="noConversion"/>
  </si>
  <si>
    <r>
      <t>N</t>
    </r>
    <r>
      <rPr>
        <b/>
        <sz val="9"/>
        <color indexed="9"/>
        <rFont val="돋움"/>
        <family val="3"/>
        <charset val="129"/>
      </rPr>
      <t>·</t>
    </r>
    <r>
      <rPr>
        <b/>
        <sz val="9"/>
        <color indexed="9"/>
        <rFont val="Tahoma"/>
        <family val="2"/>
      </rPr>
      <t>m</t>
    </r>
    <phoneticPr fontId="8" type="noConversion"/>
  </si>
  <si>
    <t>단위</t>
    <phoneticPr fontId="8" type="noConversion"/>
  </si>
  <si>
    <t>반시계방향</t>
    <phoneticPr fontId="8" type="noConversion"/>
  </si>
  <si>
    <t>최소눈금</t>
    <phoneticPr fontId="8" type="noConversion"/>
  </si>
  <si>
    <t>CMC 검토</t>
    <phoneticPr fontId="8" type="noConversion"/>
  </si>
  <si>
    <t>CALIBRATION RESULT</t>
    <phoneticPr fontId="8" type="noConversion"/>
  </si>
  <si>
    <t>부록</t>
    <phoneticPr fontId="8" type="noConversion"/>
  </si>
  <si>
    <t>판정결과</t>
    <phoneticPr fontId="8" type="noConversion"/>
  </si>
  <si>
    <t>번호</t>
  </si>
  <si>
    <t>등록번호</t>
  </si>
  <si>
    <t>기준기명(종류)</t>
  </si>
  <si>
    <t>명목값</t>
  </si>
  <si>
    <t>기준값</t>
  </si>
  <si>
    <t>측정값</t>
  </si>
  <si>
    <t>보정값</t>
  </si>
  <si>
    <t>불확도 1</t>
  </si>
  <si>
    <t>불확도 단위</t>
  </si>
  <si>
    <t>포함인자</t>
  </si>
  <si>
    <t>교정일자</t>
  </si>
  <si>
    <t>MEASURED VALUE (CW)</t>
    <phoneticPr fontId="8" type="noConversion"/>
  </si>
  <si>
    <t>MEASURED VALUE (CCW)</t>
    <phoneticPr fontId="8" type="noConversion"/>
  </si>
  <si>
    <t>실토크
(N·m)</t>
    <phoneticPr fontId="8" type="noConversion"/>
  </si>
  <si>
    <t>등록번호</t>
    <phoneticPr fontId="8" type="noConversion"/>
  </si>
  <si>
    <t>실토크</t>
    <phoneticPr fontId="8" type="noConversion"/>
  </si>
  <si>
    <t>표시형식</t>
    <phoneticPr fontId="8" type="noConversion"/>
  </si>
  <si>
    <t>STANDARD CALIBRATION DATA (추)</t>
    <phoneticPr fontId="8" type="noConversion"/>
  </si>
  <si>
    <t>STANDARD CALIBRATION DATA (분동 세트)</t>
    <phoneticPr fontId="8" type="noConversion"/>
  </si>
  <si>
    <t>STANDARD CALIBRATION DATA (토크 암)</t>
    <phoneticPr fontId="8" type="noConversion"/>
  </si>
  <si>
    <t>℃</t>
    <phoneticPr fontId="8" type="noConversion"/>
  </si>
  <si>
    <t>-. 균일 분포 가정 시 상대 불확도 성분</t>
    <phoneticPr fontId="8" type="noConversion"/>
  </si>
  <si>
    <t>∴</t>
    <phoneticPr fontId="8" type="noConversion"/>
  </si>
  <si>
    <t>-. 토크 암의 교정 결과 =</t>
    <phoneticPr fontId="8" type="noConversion"/>
  </si>
  <si>
    <t>-. 상대 불확도 성분</t>
    <phoneticPr fontId="8" type="noConversion"/>
  </si>
  <si>
    <r>
      <t>w</t>
    </r>
    <r>
      <rPr>
        <vertAlign val="subscript"/>
        <sz val="10"/>
        <rFont val="돋움"/>
        <family val="3"/>
        <charset val="129"/>
      </rPr>
      <t>Lb</t>
    </r>
    <r>
      <rPr>
        <sz val="10"/>
        <rFont val="돋움"/>
        <family val="3"/>
        <charset val="129"/>
      </rPr>
      <t xml:space="preserve"> = 1/√(3) × ΔL</t>
    </r>
    <r>
      <rPr>
        <vertAlign val="subscript"/>
        <sz val="10"/>
        <rFont val="돋움"/>
        <family val="3"/>
        <charset val="129"/>
      </rPr>
      <t>b</t>
    </r>
    <r>
      <rPr>
        <sz val="10"/>
        <rFont val="돋움"/>
        <family val="3"/>
        <charset val="129"/>
      </rPr>
      <t>/L =</t>
    </r>
    <phoneticPr fontId="8" type="noConversion"/>
  </si>
  <si>
    <t>-. 수평계를 이용한 수평 조절의 최대 오차 =</t>
    <phoneticPr fontId="8" type="noConversion"/>
  </si>
  <si>
    <t>˚</t>
    <phoneticPr fontId="8" type="noConversion"/>
  </si>
  <si>
    <t>-. 중국 SMERI(National Defense Torque Measurement Station)</t>
    <phoneticPr fontId="8" type="noConversion"/>
  </si>
  <si>
    <r>
      <t>w</t>
    </r>
    <r>
      <rPr>
        <vertAlign val="subscript"/>
        <sz val="10"/>
        <rFont val="돋움"/>
        <family val="3"/>
        <charset val="129"/>
      </rPr>
      <t>Lc</t>
    </r>
    <r>
      <rPr>
        <sz val="10"/>
        <rFont val="돋움"/>
        <family val="3"/>
        <charset val="129"/>
      </rPr>
      <t xml:space="preserve"> =</t>
    </r>
    <phoneticPr fontId="8" type="noConversion"/>
  </si>
  <si>
    <r>
      <t>w</t>
    </r>
    <r>
      <rPr>
        <vertAlign val="subscript"/>
        <sz val="10"/>
        <rFont val="돋움"/>
        <family val="3"/>
        <charset val="129"/>
      </rPr>
      <t>g</t>
    </r>
    <r>
      <rPr>
        <sz val="10"/>
        <rFont val="돋움"/>
        <family val="3"/>
        <charset val="129"/>
      </rPr>
      <t xml:space="preserve"> = 1/√(3) × Δg/g =</t>
    </r>
    <phoneticPr fontId="8" type="noConversion"/>
  </si>
  <si>
    <t>○ 측정실의 온도 변화에 따라 공기 및 분동의 밀도 변화</t>
    <phoneticPr fontId="8" type="noConversion"/>
  </si>
  <si>
    <t>○ 측정실의 온도 범위 :</t>
    <phoneticPr fontId="8" type="noConversion"/>
  </si>
  <si>
    <t>○ 부력 보정항</t>
    <phoneticPr fontId="8" type="noConversion"/>
  </si>
  <si>
    <r>
      <t>b = (1 - ρ</t>
    </r>
    <r>
      <rPr>
        <vertAlign val="subscript"/>
        <sz val="10"/>
        <rFont val="돋움"/>
        <family val="3"/>
        <charset val="129"/>
      </rPr>
      <t>air</t>
    </r>
    <r>
      <rPr>
        <sz val="10"/>
        <rFont val="돋움"/>
        <family val="3"/>
        <charset val="129"/>
      </rPr>
      <t>/ρ</t>
    </r>
    <r>
      <rPr>
        <vertAlign val="subscript"/>
        <sz val="10"/>
        <rFont val="돋움"/>
        <family val="3"/>
        <charset val="129"/>
      </rPr>
      <t>w</t>
    </r>
    <r>
      <rPr>
        <sz val="10"/>
        <rFont val="돋움"/>
        <family val="3"/>
        <charset val="129"/>
      </rPr>
      <t>)</t>
    </r>
    <phoneticPr fontId="8" type="noConversion"/>
  </si>
  <si>
    <t>○ 부력 보정항의 상대오차</t>
    <phoneticPr fontId="8" type="noConversion"/>
  </si>
  <si>
    <r>
      <t>w</t>
    </r>
    <r>
      <rPr>
        <vertAlign val="subscript"/>
        <sz val="10"/>
        <rFont val="돋움"/>
        <family val="3"/>
        <charset val="129"/>
      </rPr>
      <t>b</t>
    </r>
    <r>
      <rPr>
        <sz val="10"/>
        <rFont val="돋움"/>
        <family val="3"/>
        <charset val="129"/>
      </rPr>
      <t xml:space="preserve"> = 1/√(3) × Δb/b =</t>
    </r>
    <phoneticPr fontId="8" type="noConversion"/>
  </si>
  <si>
    <t>5. 마찰 토크에 의한 상대 불확도</t>
    <phoneticPr fontId="8" type="noConversion"/>
  </si>
  <si>
    <t xml:space="preserve"> N.m</t>
  </si>
  <si>
    <t>○ 상대 확장 불확도</t>
    <phoneticPr fontId="8" type="noConversion"/>
  </si>
  <si>
    <t>실토크
(Nm)</t>
    <phoneticPr fontId="8" type="noConversion"/>
  </si>
  <si>
    <t>평균 (Nm)</t>
    <phoneticPr fontId="8" type="noConversion"/>
  </si>
  <si>
    <t>2-1. 순지시값 계산</t>
    <phoneticPr fontId="8" type="noConversion"/>
  </si>
  <si>
    <t>토크 측정기 순지시값 (Nm)</t>
  </si>
  <si>
    <t>순지시값
평균</t>
  </si>
  <si>
    <t>1차</t>
  </si>
  <si>
    <t>2차</t>
  </si>
  <si>
    <t>3차</t>
  </si>
  <si>
    <t>토크 측정기 지시값 (Nm)</t>
    <phoneticPr fontId="8" type="noConversion"/>
  </si>
  <si>
    <t>B6. 자유도 :</t>
    <phoneticPr fontId="8" type="noConversion"/>
  </si>
  <si>
    <t>C1. 추정값 :</t>
    <phoneticPr fontId="8" type="noConversion"/>
  </si>
  <si>
    <t>*</t>
    <phoneticPr fontId="8" type="noConversion"/>
  </si>
  <si>
    <t>(</t>
    <phoneticPr fontId="8" type="noConversion"/>
  </si>
  <si>
    <t>,</t>
    <phoneticPr fontId="8" type="noConversion"/>
  </si>
  <si>
    <r>
      <rPr>
        <i/>
        <sz val="10"/>
        <rFont val="Times New Roman"/>
        <family val="1"/>
      </rPr>
      <t>b</t>
    </r>
    <r>
      <rPr>
        <sz val="10"/>
        <rFont val="맑은 고딕"/>
        <family val="3"/>
        <charset val="129"/>
        <scheme val="major"/>
      </rPr>
      <t xml:space="preserve"> :</t>
    </r>
    <phoneticPr fontId="8" type="noConversion"/>
  </si>
  <si>
    <r>
      <rPr>
        <i/>
        <sz val="10"/>
        <rFont val="Times New Roman"/>
        <family val="1"/>
      </rPr>
      <t>M</t>
    </r>
    <r>
      <rPr>
        <i/>
        <vertAlign val="subscript"/>
        <sz val="10"/>
        <rFont val="Times New Roman"/>
        <family val="1"/>
      </rPr>
      <t>i</t>
    </r>
    <r>
      <rPr>
        <sz val="10"/>
        <rFont val="맑은 고딕"/>
        <family val="3"/>
        <charset val="129"/>
        <scheme val="major"/>
      </rPr>
      <t xml:space="preserve"> :</t>
    </r>
    <phoneticPr fontId="8" type="noConversion"/>
  </si>
  <si>
    <t>C3. 확률분포 :</t>
    <phoneticPr fontId="8" type="noConversion"/>
  </si>
  <si>
    <t>C4. 감도계수 :</t>
    <phoneticPr fontId="8" type="noConversion"/>
  </si>
  <si>
    <t>C5. 불확도 기여량 :</t>
    <phoneticPr fontId="8" type="noConversion"/>
  </si>
  <si>
    <t>C6. 자유도 :</t>
    <phoneticPr fontId="8" type="noConversion"/>
  </si>
  <si>
    <t>D1. 추정값 :</t>
    <phoneticPr fontId="8" type="noConversion"/>
  </si>
  <si>
    <t>자유도</t>
  </si>
  <si>
    <t>∞</t>
  </si>
  <si>
    <t>토크 측정기의 지시값</t>
    <phoneticPr fontId="8" type="noConversion"/>
  </si>
  <si>
    <r>
      <t>M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2</t>
    </r>
    <phoneticPr fontId="8" type="noConversion"/>
  </si>
  <si>
    <r>
      <t>f</t>
    </r>
    <r>
      <rPr>
        <b/>
        <vertAlign val="subscript"/>
        <sz val="9"/>
        <color indexed="9"/>
        <rFont val="Tahoma"/>
        <family val="2"/>
      </rPr>
      <t>ai</t>
    </r>
    <phoneticPr fontId="8" type="noConversion"/>
  </si>
  <si>
    <t>호칭값</t>
  </si>
  <si>
    <t>분동밀도</t>
  </si>
  <si>
    <t>1. 토크암 길이에 의한 상대불확도</t>
    <phoneticPr fontId="8" type="noConversion"/>
  </si>
  <si>
    <t>○ 온도 변화에 따른 토크 암 길이에 의한 불확도 성분</t>
    <phoneticPr fontId="8" type="noConversion"/>
  </si>
  <si>
    <r>
      <t>ΔL</t>
    </r>
    <r>
      <rPr>
        <vertAlign val="subscript"/>
        <sz val="10"/>
        <rFont val="돋움"/>
        <family val="3"/>
        <charset val="129"/>
      </rPr>
      <t>T</t>
    </r>
    <r>
      <rPr>
        <sz val="10"/>
        <rFont val="돋움"/>
        <family val="3"/>
        <charset val="129"/>
      </rPr>
      <t xml:space="preserve"> = L * α * ΔT =</t>
    </r>
    <phoneticPr fontId="8" type="noConversion"/>
  </si>
  <si>
    <t>m</t>
    <phoneticPr fontId="8" type="noConversion"/>
  </si>
  <si>
    <t>토크교정기 표준불확도 성분의 평가</t>
    <phoneticPr fontId="8" type="noConversion"/>
  </si>
  <si>
    <t>-. 온도 변화에 따른 토크 암 길이의 변화량</t>
    <phoneticPr fontId="8" type="noConversion"/>
  </si>
  <si>
    <t>L =</t>
    <phoneticPr fontId="8" type="noConversion"/>
  </si>
  <si>
    <t>m (토크 암의 실효길이)</t>
    <phoneticPr fontId="8" type="noConversion"/>
  </si>
  <si>
    <t>α =</t>
    <phoneticPr fontId="8" type="noConversion"/>
  </si>
  <si>
    <t>/℃ (토크 암 재료의 열팽창 계수)</t>
    <phoneticPr fontId="8" type="noConversion"/>
  </si>
  <si>
    <t>ΔT =</t>
    <phoneticPr fontId="8" type="noConversion"/>
  </si>
  <si>
    <t>∴</t>
    <phoneticPr fontId="8" type="noConversion"/>
  </si>
  <si>
    <r>
      <t>w</t>
    </r>
    <r>
      <rPr>
        <vertAlign val="subscript"/>
        <sz val="10"/>
        <rFont val="돋움"/>
        <family val="3"/>
        <charset val="129"/>
      </rPr>
      <t>LT</t>
    </r>
    <r>
      <rPr>
        <sz val="10"/>
        <rFont val="돋움"/>
        <family val="3"/>
        <charset val="129"/>
      </rPr>
      <t xml:space="preserve"> = 1/√(3) × ΔL</t>
    </r>
    <r>
      <rPr>
        <vertAlign val="subscript"/>
        <sz val="10"/>
        <rFont val="돋움"/>
        <family val="3"/>
        <charset val="129"/>
      </rPr>
      <t>T</t>
    </r>
    <r>
      <rPr>
        <sz val="10"/>
        <rFont val="돋움"/>
        <family val="3"/>
        <charset val="129"/>
      </rPr>
      <t>/L =</t>
    </r>
    <phoneticPr fontId="8" type="noConversion"/>
  </si>
  <si>
    <t>○ 토크 암 길이 측정에 의한 불확도 성분</t>
    <phoneticPr fontId="8" type="noConversion"/>
  </si>
  <si>
    <r>
      <t>m (</t>
    </r>
    <r>
      <rPr>
        <i/>
        <sz val="10"/>
        <rFont val="돋움"/>
        <family val="3"/>
        <charset val="129"/>
      </rPr>
      <t>k</t>
    </r>
    <r>
      <rPr>
        <sz val="10"/>
        <rFont val="돋움"/>
        <family val="3"/>
        <charset val="129"/>
      </rPr>
      <t>=2) (토크 암의 확장불확도)</t>
    </r>
    <phoneticPr fontId="8" type="noConversion"/>
  </si>
  <si>
    <t>-. 상대 불확도 성분</t>
    <phoneticPr fontId="8" type="noConversion"/>
  </si>
  <si>
    <t>∴</t>
    <phoneticPr fontId="8" type="noConversion"/>
  </si>
  <si>
    <r>
      <t>w</t>
    </r>
    <r>
      <rPr>
        <vertAlign val="subscript"/>
        <sz val="10"/>
        <rFont val="돋움"/>
        <family val="3"/>
        <charset val="129"/>
      </rPr>
      <t>Lm</t>
    </r>
    <r>
      <rPr>
        <sz val="10"/>
        <rFont val="돋움"/>
        <family val="3"/>
        <charset val="129"/>
      </rPr>
      <t xml:space="preserve"> = 1/2 × U(m)/L =</t>
    </r>
    <phoneticPr fontId="8" type="noConversion"/>
  </si>
  <si>
    <t>○ 토크 암의 굽힘에 의한 불확도 성분</t>
    <phoneticPr fontId="8" type="noConversion"/>
  </si>
  <si>
    <t>-. 굽힘에 의한 처짐 : y =</t>
    <phoneticPr fontId="8" type="noConversion"/>
  </si>
  <si>
    <t>m</t>
    <phoneticPr fontId="8" type="noConversion"/>
  </si>
  <si>
    <r>
      <t>-. 토크 암의 유효 길이 변화량 : ΔL</t>
    </r>
    <r>
      <rPr>
        <vertAlign val="subscript"/>
        <sz val="10"/>
        <rFont val="돋움"/>
        <family val="3"/>
        <charset val="129"/>
      </rPr>
      <t>b</t>
    </r>
    <r>
      <rPr>
        <sz val="10"/>
        <rFont val="돋움"/>
        <family val="3"/>
        <charset val="129"/>
      </rPr>
      <t xml:space="preserve"> =</t>
    </r>
    <phoneticPr fontId="8" type="noConversion"/>
  </si>
  <si>
    <t>-. 균일 분포 가정 시 상대 불확도 성분</t>
    <phoneticPr fontId="8" type="noConversion"/>
  </si>
  <si>
    <t>○ 토크 암의 수평 이탈에 의한 불확도 성분</t>
    <phoneticPr fontId="8" type="noConversion"/>
  </si>
  <si>
    <t>-. 토크 암의 수평을 토크 암 중앙의 수평계를 이용하여 조절</t>
    <phoneticPr fontId="8" type="noConversion"/>
  </si>
  <si>
    <t>-. 토크 암의 유효 길이 변화량</t>
    <phoneticPr fontId="8" type="noConversion"/>
  </si>
  <si>
    <r>
      <t>ΔL</t>
    </r>
    <r>
      <rPr>
        <vertAlign val="subscript"/>
        <sz val="10"/>
        <rFont val="돋움"/>
        <family val="3"/>
        <charset val="129"/>
      </rPr>
      <t>h</t>
    </r>
    <r>
      <rPr>
        <sz val="10"/>
        <rFont val="돋움"/>
        <family val="3"/>
        <charset val="129"/>
      </rPr>
      <t xml:space="preserve"> = L × (1 - cosθ) =</t>
    </r>
    <phoneticPr fontId="8" type="noConversion"/>
  </si>
  <si>
    <t>-. 균일 분포 가정 시 상대 불확도 성분</t>
    <phoneticPr fontId="8" type="noConversion"/>
  </si>
  <si>
    <t>∴</t>
    <phoneticPr fontId="8" type="noConversion"/>
  </si>
  <si>
    <r>
      <t>w</t>
    </r>
    <r>
      <rPr>
        <vertAlign val="subscript"/>
        <sz val="10"/>
        <rFont val="돋움"/>
        <family val="3"/>
        <charset val="129"/>
      </rPr>
      <t>Lh</t>
    </r>
    <r>
      <rPr>
        <sz val="10"/>
        <rFont val="돋움"/>
        <family val="3"/>
        <charset val="129"/>
      </rPr>
      <t xml:space="preserve"> = 1/√(3) × ΔL</t>
    </r>
    <r>
      <rPr>
        <vertAlign val="subscript"/>
        <sz val="10"/>
        <rFont val="돋움"/>
        <family val="3"/>
        <charset val="129"/>
      </rPr>
      <t>h</t>
    </r>
    <r>
      <rPr>
        <sz val="10"/>
        <rFont val="돋움"/>
        <family val="3"/>
        <charset val="129"/>
      </rPr>
      <t>/L =</t>
    </r>
    <phoneticPr fontId="8" type="noConversion"/>
  </si>
  <si>
    <t>○ 토크 암 중심의 이탈에 의한 불확도 성분</t>
    <phoneticPr fontId="8" type="noConversion"/>
  </si>
  <si>
    <t>○ 토크 암 길이에 의한 상대 불확도</t>
    <phoneticPr fontId="8" type="noConversion"/>
  </si>
  <si>
    <r>
      <t>w</t>
    </r>
    <r>
      <rPr>
        <vertAlign val="subscript"/>
        <sz val="10"/>
        <rFont val="돋움"/>
        <family val="3"/>
        <charset val="129"/>
      </rPr>
      <t>L</t>
    </r>
    <r>
      <rPr>
        <sz val="10"/>
        <rFont val="돋움"/>
        <family val="3"/>
        <charset val="129"/>
      </rPr>
      <t xml:space="preserve"> = √( w</t>
    </r>
    <r>
      <rPr>
        <vertAlign val="subscript"/>
        <sz val="10"/>
        <rFont val="돋움"/>
        <family val="3"/>
        <charset val="129"/>
      </rPr>
      <t>LT</t>
    </r>
    <r>
      <rPr>
        <vertAlign val="superscript"/>
        <sz val="10"/>
        <rFont val="돋움"/>
        <family val="3"/>
        <charset val="129"/>
      </rPr>
      <t>2</t>
    </r>
    <r>
      <rPr>
        <sz val="10"/>
        <rFont val="돋움"/>
        <family val="3"/>
        <charset val="129"/>
      </rPr>
      <t xml:space="preserve"> + w</t>
    </r>
    <r>
      <rPr>
        <vertAlign val="subscript"/>
        <sz val="10"/>
        <rFont val="돋움"/>
        <family val="3"/>
        <charset val="129"/>
      </rPr>
      <t>Lm</t>
    </r>
    <r>
      <rPr>
        <vertAlign val="superscript"/>
        <sz val="10"/>
        <rFont val="돋움"/>
        <family val="3"/>
        <charset val="129"/>
      </rPr>
      <t>2</t>
    </r>
    <r>
      <rPr>
        <sz val="10"/>
        <rFont val="돋움"/>
        <family val="3"/>
        <charset val="129"/>
      </rPr>
      <t xml:space="preserve"> + w</t>
    </r>
    <r>
      <rPr>
        <vertAlign val="subscript"/>
        <sz val="10"/>
        <rFont val="돋움"/>
        <family val="3"/>
        <charset val="129"/>
      </rPr>
      <t>Lb</t>
    </r>
    <r>
      <rPr>
        <vertAlign val="superscript"/>
        <sz val="10"/>
        <rFont val="돋움"/>
        <family val="3"/>
        <charset val="129"/>
      </rPr>
      <t>2</t>
    </r>
    <r>
      <rPr>
        <sz val="10"/>
        <rFont val="돋움"/>
        <family val="3"/>
        <charset val="129"/>
      </rPr>
      <t xml:space="preserve"> + w</t>
    </r>
    <r>
      <rPr>
        <vertAlign val="subscript"/>
        <sz val="10"/>
        <rFont val="돋움"/>
        <family val="3"/>
        <charset val="129"/>
      </rPr>
      <t>Lh</t>
    </r>
    <r>
      <rPr>
        <vertAlign val="superscript"/>
        <sz val="10"/>
        <rFont val="돋움"/>
        <family val="3"/>
        <charset val="129"/>
      </rPr>
      <t>2</t>
    </r>
    <r>
      <rPr>
        <sz val="10"/>
        <rFont val="돋움"/>
        <family val="3"/>
        <charset val="129"/>
      </rPr>
      <t xml:space="preserve"> + w</t>
    </r>
    <r>
      <rPr>
        <vertAlign val="subscript"/>
        <sz val="10"/>
        <rFont val="돋움"/>
        <family val="3"/>
        <charset val="129"/>
      </rPr>
      <t>Lc</t>
    </r>
    <r>
      <rPr>
        <vertAlign val="superscript"/>
        <sz val="10"/>
        <rFont val="돋움"/>
        <family val="3"/>
        <charset val="129"/>
      </rPr>
      <t>2</t>
    </r>
    <r>
      <rPr>
        <sz val="10"/>
        <rFont val="돋움"/>
        <family val="3"/>
        <charset val="129"/>
      </rPr>
      <t xml:space="preserve"> ) =</t>
    </r>
    <phoneticPr fontId="8" type="noConversion"/>
  </si>
  <si>
    <t>2. 분동에 의한 상대불확도</t>
    <phoneticPr fontId="8" type="noConversion"/>
  </si>
  <si>
    <t>○ 전체 분동 질량의 합</t>
    <phoneticPr fontId="8" type="noConversion"/>
  </si>
  <si>
    <t>m =</t>
    <phoneticPr fontId="8" type="noConversion"/>
  </si>
  <si>
    <t>㎏</t>
    <phoneticPr fontId="8" type="noConversion"/>
  </si>
  <si>
    <t>○ 각 분동 불확도의 합</t>
    <phoneticPr fontId="8" type="noConversion"/>
  </si>
  <si>
    <r>
      <t>u</t>
    </r>
    <r>
      <rPr>
        <vertAlign val="subscript"/>
        <sz val="10"/>
        <rFont val="돋움"/>
        <family val="3"/>
        <charset val="129"/>
      </rPr>
      <t>m</t>
    </r>
    <r>
      <rPr>
        <sz val="10"/>
        <rFont val="돋움"/>
        <family val="3"/>
        <charset val="129"/>
      </rPr>
      <t xml:space="preserve"> =</t>
    </r>
    <phoneticPr fontId="8" type="noConversion"/>
  </si>
  <si>
    <r>
      <t>㎏ (</t>
    </r>
    <r>
      <rPr>
        <i/>
        <sz val="10"/>
        <rFont val="돋움"/>
        <family val="3"/>
        <charset val="129"/>
      </rPr>
      <t>k</t>
    </r>
    <r>
      <rPr>
        <sz val="10"/>
        <rFont val="돋움"/>
        <family val="3"/>
        <charset val="129"/>
      </rPr>
      <t>=2)</t>
    </r>
    <phoneticPr fontId="8" type="noConversion"/>
  </si>
  <si>
    <t>○ 상대 불확도 성분</t>
    <phoneticPr fontId="8" type="noConversion"/>
  </si>
  <si>
    <t>∴</t>
    <phoneticPr fontId="8" type="noConversion"/>
  </si>
  <si>
    <r>
      <t>w</t>
    </r>
    <r>
      <rPr>
        <vertAlign val="subscript"/>
        <sz val="10"/>
        <rFont val="돋움"/>
        <family val="3"/>
        <charset val="129"/>
      </rPr>
      <t>m</t>
    </r>
    <r>
      <rPr>
        <sz val="10"/>
        <rFont val="돋움"/>
        <family val="3"/>
        <charset val="129"/>
      </rPr>
      <t xml:space="preserve"> = 1/2 × U</t>
    </r>
    <r>
      <rPr>
        <vertAlign val="subscript"/>
        <sz val="10"/>
        <rFont val="돋움"/>
        <family val="3"/>
        <charset val="129"/>
      </rPr>
      <t>m</t>
    </r>
    <r>
      <rPr>
        <sz val="10"/>
        <rFont val="돋움"/>
        <family val="3"/>
        <charset val="129"/>
      </rPr>
      <t>(㎏)/m =</t>
    </r>
    <phoneticPr fontId="8" type="noConversion"/>
  </si>
  <si>
    <t>3. 중력 가속도에 의한 상대불확도</t>
    <phoneticPr fontId="8" type="noConversion"/>
  </si>
  <si>
    <t>○ 측정실의 중력가속도 값</t>
    <phoneticPr fontId="8" type="noConversion"/>
  </si>
  <si>
    <t>g =</t>
    <phoneticPr fontId="8" type="noConversion"/>
  </si>
  <si>
    <r>
      <t>m/s</t>
    </r>
    <r>
      <rPr>
        <vertAlign val="superscript"/>
        <sz val="10"/>
        <rFont val="돋움"/>
        <family val="3"/>
        <charset val="129"/>
      </rPr>
      <t>2</t>
    </r>
    <phoneticPr fontId="8" type="noConversion"/>
  </si>
  <si>
    <r>
      <t>m/s</t>
    </r>
    <r>
      <rPr>
        <vertAlign val="superscript"/>
        <sz val="10"/>
        <rFont val="돋움"/>
        <family val="3"/>
        <charset val="129"/>
      </rPr>
      <t>2</t>
    </r>
    <phoneticPr fontId="8" type="noConversion"/>
  </si>
  <si>
    <t>○ 중력 가속도의 최대 오차 (높이에 따른 중력차이, 시간에 따른 중력 변화, 중력 측정 오차)</t>
    <phoneticPr fontId="8" type="noConversion"/>
  </si>
  <si>
    <r>
      <t>Δg</t>
    </r>
    <r>
      <rPr>
        <sz val="10"/>
        <rFont val="돋움"/>
        <family val="3"/>
        <charset val="129"/>
      </rPr>
      <t xml:space="preserve"> =</t>
    </r>
    <phoneticPr fontId="8" type="noConversion"/>
  </si>
  <si>
    <t>○ 균일 분포 가정 시 상대 불확도 성분</t>
    <phoneticPr fontId="8" type="noConversion"/>
  </si>
  <si>
    <t>4. 부력 보정에 의한 상대 불확도</t>
    <phoneticPr fontId="8" type="noConversion"/>
  </si>
  <si>
    <t>Δb/b =</t>
    <phoneticPr fontId="8" type="noConversion"/>
  </si>
  <si>
    <t>○ 토크표준기의 감도</t>
    <phoneticPr fontId="8" type="noConversion"/>
  </si>
  <si>
    <t>-. 토크표준기가 감지할 수 있는 최소 토크</t>
    <phoneticPr fontId="8" type="noConversion"/>
  </si>
  <si>
    <t>-. 베어링 마찰 토크의 크기에 의해 결정</t>
    <phoneticPr fontId="8" type="noConversion"/>
  </si>
  <si>
    <t>○ 감도 측정 결과 : 최대</t>
    <phoneticPr fontId="8" type="noConversion"/>
  </si>
  <si>
    <t>○ 직사각형 분포 가정 시 상대 불확도 성분</t>
    <phoneticPr fontId="8" type="noConversion"/>
  </si>
  <si>
    <t>-. 0.5 N.m ~ 50 N.m</t>
    <phoneticPr fontId="8" type="noConversion"/>
  </si>
  <si>
    <r>
      <t>w</t>
    </r>
    <r>
      <rPr>
        <vertAlign val="subscript"/>
        <sz val="10"/>
        <rFont val="돋움"/>
        <family val="3"/>
        <charset val="129"/>
      </rPr>
      <t>Tf</t>
    </r>
    <r>
      <rPr>
        <sz val="10"/>
        <rFont val="돋움"/>
        <family val="3"/>
        <charset val="129"/>
      </rPr>
      <t xml:space="preserve"> = 1/√(3) × ΔT</t>
    </r>
    <r>
      <rPr>
        <vertAlign val="subscript"/>
        <sz val="10"/>
        <rFont val="돋움"/>
        <family val="3"/>
        <charset val="129"/>
      </rPr>
      <t>f</t>
    </r>
    <r>
      <rPr>
        <sz val="10"/>
        <rFont val="돋움"/>
        <family val="3"/>
        <charset val="129"/>
      </rPr>
      <t>/T =</t>
    </r>
    <phoneticPr fontId="8" type="noConversion"/>
  </si>
  <si>
    <t>6. 불확도 산출</t>
    <phoneticPr fontId="8" type="noConversion"/>
  </si>
  <si>
    <t>○ 상대 합성 표준 불확도</t>
    <phoneticPr fontId="8" type="noConversion"/>
  </si>
  <si>
    <r>
      <t>w</t>
    </r>
    <r>
      <rPr>
        <vertAlign val="subscript"/>
        <sz val="10"/>
        <rFont val="돋움"/>
        <family val="3"/>
        <charset val="129"/>
      </rPr>
      <t>c</t>
    </r>
    <r>
      <rPr>
        <sz val="10"/>
        <rFont val="돋움"/>
        <family val="3"/>
        <charset val="129"/>
      </rPr>
      <t xml:space="preserve"> = √( w</t>
    </r>
    <r>
      <rPr>
        <vertAlign val="subscript"/>
        <sz val="10"/>
        <rFont val="돋움"/>
        <family val="3"/>
        <charset val="129"/>
      </rPr>
      <t>L</t>
    </r>
    <r>
      <rPr>
        <vertAlign val="superscript"/>
        <sz val="10"/>
        <rFont val="돋움"/>
        <family val="3"/>
        <charset val="129"/>
      </rPr>
      <t>2</t>
    </r>
    <r>
      <rPr>
        <sz val="10"/>
        <rFont val="돋움"/>
        <family val="3"/>
        <charset val="129"/>
      </rPr>
      <t xml:space="preserve"> + w</t>
    </r>
    <r>
      <rPr>
        <vertAlign val="subscript"/>
        <sz val="10"/>
        <rFont val="돋움"/>
        <family val="3"/>
        <charset val="129"/>
      </rPr>
      <t>m</t>
    </r>
    <r>
      <rPr>
        <vertAlign val="superscript"/>
        <sz val="10"/>
        <rFont val="돋움"/>
        <family val="3"/>
        <charset val="129"/>
      </rPr>
      <t>2</t>
    </r>
    <r>
      <rPr>
        <sz val="10"/>
        <rFont val="돋움"/>
        <family val="3"/>
        <charset val="129"/>
      </rPr>
      <t xml:space="preserve"> + w</t>
    </r>
    <r>
      <rPr>
        <vertAlign val="subscript"/>
        <sz val="10"/>
        <rFont val="돋움"/>
        <family val="3"/>
        <charset val="129"/>
      </rPr>
      <t>g</t>
    </r>
    <r>
      <rPr>
        <vertAlign val="superscript"/>
        <sz val="10"/>
        <rFont val="돋움"/>
        <family val="3"/>
        <charset val="129"/>
      </rPr>
      <t>2</t>
    </r>
    <r>
      <rPr>
        <sz val="10"/>
        <rFont val="돋움"/>
        <family val="3"/>
        <charset val="129"/>
      </rPr>
      <t xml:space="preserve"> + w</t>
    </r>
    <r>
      <rPr>
        <vertAlign val="subscript"/>
        <sz val="10"/>
        <rFont val="돋움"/>
        <family val="3"/>
        <charset val="129"/>
      </rPr>
      <t>b</t>
    </r>
    <r>
      <rPr>
        <vertAlign val="superscript"/>
        <sz val="10"/>
        <rFont val="돋움"/>
        <family val="3"/>
        <charset val="129"/>
      </rPr>
      <t>2</t>
    </r>
    <r>
      <rPr>
        <sz val="10"/>
        <rFont val="돋움"/>
        <family val="3"/>
        <charset val="129"/>
      </rPr>
      <t xml:space="preserve"> + w</t>
    </r>
    <r>
      <rPr>
        <vertAlign val="subscript"/>
        <sz val="10"/>
        <rFont val="돋움"/>
        <family val="3"/>
        <charset val="129"/>
      </rPr>
      <t>Tf</t>
    </r>
    <r>
      <rPr>
        <vertAlign val="superscript"/>
        <sz val="10"/>
        <rFont val="돋움"/>
        <family val="3"/>
        <charset val="129"/>
      </rPr>
      <t>2</t>
    </r>
    <r>
      <rPr>
        <sz val="10"/>
        <rFont val="돋움"/>
        <family val="3"/>
        <charset val="129"/>
      </rPr>
      <t xml:space="preserve"> ) =</t>
    </r>
    <phoneticPr fontId="8" type="noConversion"/>
  </si>
  <si>
    <r>
      <t>W = k × w</t>
    </r>
    <r>
      <rPr>
        <vertAlign val="subscript"/>
        <sz val="10"/>
        <rFont val="돋움"/>
        <family val="3"/>
        <charset val="129"/>
      </rPr>
      <t>c</t>
    </r>
    <r>
      <rPr>
        <sz val="10"/>
        <rFont val="돋움"/>
        <family val="3"/>
        <charset val="129"/>
      </rPr>
      <t xml:space="preserve"> =</t>
    </r>
    <phoneticPr fontId="8" type="noConversion"/>
  </si>
  <si>
    <t>추 #1</t>
    <phoneticPr fontId="8" type="noConversion"/>
  </si>
  <si>
    <t>추 #1</t>
    <phoneticPr fontId="8" type="noConversion"/>
  </si>
  <si>
    <t>추 #2</t>
  </si>
  <si>
    <t>추 #3</t>
  </si>
  <si>
    <t>추 #4</t>
  </si>
  <si>
    <t>추 #5</t>
  </si>
  <si>
    <t>추 #6</t>
  </si>
  <si>
    <t>추 #7</t>
  </si>
  <si>
    <t>추 #8</t>
  </si>
  <si>
    <t>추 #9</t>
  </si>
  <si>
    <t>추 #10</t>
  </si>
  <si>
    <t>추 #11</t>
  </si>
  <si>
    <t>추 #12</t>
  </si>
  <si>
    <t>추 #13</t>
  </si>
  <si>
    <t>추 #14</t>
  </si>
  <si>
    <t>추 #15</t>
  </si>
  <si>
    <t>추 #16</t>
  </si>
  <si>
    <t>추 #17</t>
  </si>
  <si>
    <t>추 #18</t>
  </si>
  <si>
    <t>추 #19</t>
  </si>
  <si>
    <t>추 #20</t>
  </si>
  <si>
    <t>교정방향</t>
  </si>
  <si>
    <t>와이어직경</t>
  </si>
  <si>
    <r>
      <t>d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2</t>
    </r>
    <phoneticPr fontId="8" type="noConversion"/>
  </si>
  <si>
    <r>
      <t>d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4</t>
    </r>
    <phoneticPr fontId="8" type="noConversion"/>
  </si>
  <si>
    <t>a</t>
    <phoneticPr fontId="8" type="noConversion"/>
  </si>
  <si>
    <t>b'</t>
    <phoneticPr fontId="8" type="noConversion"/>
  </si>
  <si>
    <r>
      <rPr>
        <b/>
        <sz val="9"/>
        <color indexed="9"/>
        <rFont val="돋움"/>
        <family val="3"/>
        <charset val="129"/>
      </rPr>
      <t>∑</t>
    </r>
    <r>
      <rPr>
        <b/>
        <sz val="9"/>
        <color indexed="9"/>
        <rFont val="Tahoma"/>
        <family val="2"/>
      </rPr>
      <t>M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3</t>
    </r>
    <phoneticPr fontId="8" type="noConversion"/>
  </si>
  <si>
    <r>
      <rPr>
        <b/>
        <sz val="9"/>
        <color indexed="9"/>
        <rFont val="돋움"/>
        <family val="3"/>
        <charset val="129"/>
      </rPr>
      <t>∑</t>
    </r>
    <r>
      <rPr>
        <b/>
        <sz val="9"/>
        <color indexed="9"/>
        <rFont val="Tahoma"/>
        <family val="2"/>
      </rPr>
      <t>d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4</t>
    </r>
    <phoneticPr fontId="8" type="noConversion"/>
  </si>
  <si>
    <t>k</t>
    <phoneticPr fontId="8" type="noConversion"/>
  </si>
  <si>
    <r>
      <rPr>
        <sz val="9"/>
        <rFont val="돋움"/>
        <family val="3"/>
        <charset val="129"/>
      </rPr>
      <t>시계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방향</t>
    </r>
    <phoneticPr fontId="8" type="noConversion"/>
  </si>
  <si>
    <t>실토크</t>
    <phoneticPr fontId="8" type="noConversion"/>
  </si>
  <si>
    <t>N·m</t>
    <phoneticPr fontId="8" type="noConversion"/>
  </si>
  <si>
    <t>분해능(N·m)</t>
    <phoneticPr fontId="8" type="noConversion"/>
  </si>
  <si>
    <t>방향</t>
    <phoneticPr fontId="8" type="noConversion"/>
  </si>
  <si>
    <t>상대영점오차 (%)</t>
    <phoneticPr fontId="8" type="noConversion"/>
  </si>
  <si>
    <r>
      <t>d</t>
    </r>
    <r>
      <rPr>
        <b/>
        <vertAlign val="subscript"/>
        <sz val="9"/>
        <color indexed="9"/>
        <rFont val="Tahoma"/>
        <family val="2"/>
      </rPr>
      <t>ia</t>
    </r>
    <phoneticPr fontId="8" type="noConversion"/>
  </si>
  <si>
    <r>
      <t>w</t>
    </r>
    <r>
      <rPr>
        <b/>
        <vertAlign val="subscript"/>
        <sz val="9"/>
        <color indexed="9"/>
        <rFont val="Tahoma"/>
        <family val="2"/>
      </rPr>
      <t>a.i</t>
    </r>
    <phoneticPr fontId="8" type="noConversion"/>
  </si>
  <si>
    <t>%</t>
    <phoneticPr fontId="8" type="noConversion"/>
  </si>
  <si>
    <t>신뢰수준</t>
    <phoneticPr fontId="8" type="noConversion"/>
  </si>
  <si>
    <t>상대측정불확도</t>
    <phoneticPr fontId="8" type="noConversion"/>
  </si>
  <si>
    <t>5등급</t>
    <phoneticPr fontId="8" type="noConversion"/>
  </si>
  <si>
    <t>● 토크교정 (시계방향)</t>
    <phoneticPr fontId="8" type="noConversion"/>
  </si>
  <si>
    <t>실토크
(N·m)</t>
    <phoneticPr fontId="8" type="noConversion"/>
  </si>
  <si>
    <t>평균지시값
(N·m)</t>
    <phoneticPr fontId="8" type="noConversion"/>
  </si>
  <si>
    <t>상대내삽오차 (%)</t>
    <phoneticPr fontId="8" type="noConversion"/>
  </si>
  <si>
    <t>등급</t>
    <phoneticPr fontId="8" type="noConversion"/>
  </si>
  <si>
    <t>상대측정불확도 (%)</t>
    <phoneticPr fontId="8" type="noConversion"/>
  </si>
  <si>
    <t>상대재현도
오차 (%)</t>
    <phoneticPr fontId="8" type="noConversion"/>
  </si>
  <si>
    <t>여기서</t>
    <phoneticPr fontId="8" type="noConversion"/>
  </si>
  <si>
    <t>: 평균지시값</t>
    <phoneticPr fontId="8" type="noConversion"/>
  </si>
  <si>
    <t>-   다음   -</t>
    <phoneticPr fontId="8" type="noConversion"/>
  </si>
  <si>
    <t>1. 교정곡선 계수 : 토크기준의 경우 식(1)을 사용, 눈금기준의 경우 식(2)를 사용</t>
    <phoneticPr fontId="8" type="noConversion"/>
  </si>
  <si>
    <t>위의 기기는 교정범위 내의 임의의 토크에 대해 식 (1)을 사용하여 교정곡선값을 구한다.</t>
    <phoneticPr fontId="8" type="noConversion"/>
  </si>
  <si>
    <t>순지시값을 이용하여 힘을 계산할 경우 식 (2)를 사용한다.</t>
    <phoneticPr fontId="8" type="noConversion"/>
  </si>
  <si>
    <t>2. 토크측정기의 교정시 토크 측정기를 매 회 재설치 하여 측정하였다.</t>
    <phoneticPr fontId="8" type="noConversion"/>
  </si>
  <si>
    <t>교정의 측정불확도에는 토크측정기의 장기적 특성변화에 의한 불확도 성분을 포함하지 않는다.</t>
    <phoneticPr fontId="8" type="noConversion"/>
  </si>
  <si>
    <t>● 토크교정 (반시계방향)</t>
    <phoneticPr fontId="8" type="noConversion"/>
  </si>
  <si>
    <r>
      <t xml:space="preserve">3. HCT-CS-036-20302 에 따라 상대측정불확도 (신뢰수준 약 95 %, </t>
    </r>
    <r>
      <rPr>
        <i/>
        <sz val="9"/>
        <rFont val="Arial Unicode MS"/>
        <family val="3"/>
        <charset val="129"/>
      </rPr>
      <t>k</t>
    </r>
    <r>
      <rPr>
        <sz val="9"/>
        <rFont val="Arial Unicode MS"/>
        <family val="3"/>
        <charset val="129"/>
      </rPr>
      <t>=2)를 계산하였으며</t>
    </r>
    <phoneticPr fontId="8" type="noConversion"/>
  </si>
  <si>
    <t>중력가속도</t>
    <phoneticPr fontId="8" type="noConversion"/>
  </si>
  <si>
    <t>CMC</t>
    <phoneticPr fontId="8" type="noConversion"/>
  </si>
  <si>
    <t>분해능</t>
    <phoneticPr fontId="8" type="noConversion"/>
  </si>
  <si>
    <t>단위</t>
    <phoneticPr fontId="8" type="noConversion"/>
  </si>
  <si>
    <t>환산계수</t>
    <phoneticPr fontId="8" type="noConversion"/>
  </si>
  <si>
    <t>데이터 수</t>
    <phoneticPr fontId="8" type="noConversion"/>
  </si>
  <si>
    <t>Torque Arm</t>
    <phoneticPr fontId="8" type="noConversion"/>
  </si>
  <si>
    <t>명목값</t>
    <phoneticPr fontId="8" type="noConversion"/>
  </si>
  <si>
    <t>교정값 (L)</t>
    <phoneticPr fontId="8" type="noConversion"/>
  </si>
  <si>
    <t>교정값 (R)</t>
    <phoneticPr fontId="8" type="noConversion"/>
  </si>
  <si>
    <t>와이어직경</t>
    <phoneticPr fontId="8" type="noConversion"/>
  </si>
  <si>
    <t>단위</t>
    <phoneticPr fontId="8" type="noConversion"/>
  </si>
  <si>
    <r>
      <t xml:space="preserve">1. </t>
    </r>
    <r>
      <rPr>
        <b/>
        <sz val="9"/>
        <rFont val="돋움"/>
        <family val="3"/>
        <charset val="129"/>
      </rPr>
      <t>교정결과계산</t>
    </r>
    <phoneticPr fontId="8" type="noConversion"/>
  </si>
  <si>
    <t>교정토크
N·m</t>
    <phoneticPr fontId="8" type="noConversion"/>
  </si>
  <si>
    <r>
      <t>실토크 (M</t>
    </r>
    <r>
      <rPr>
        <b/>
        <vertAlign val="subscript"/>
        <sz val="9"/>
        <color indexed="9"/>
        <rFont val="돋움"/>
        <family val="3"/>
        <charset val="129"/>
      </rPr>
      <t>i</t>
    </r>
    <r>
      <rPr>
        <b/>
        <sz val="9"/>
        <color indexed="9"/>
        <rFont val="돋움"/>
        <family val="3"/>
        <charset val="129"/>
      </rPr>
      <t>)
N·m</t>
    </r>
    <phoneticPr fontId="8" type="noConversion"/>
  </si>
  <si>
    <t>토크 측정기의 순지시값</t>
    <phoneticPr fontId="8" type="noConversion"/>
  </si>
  <si>
    <r>
      <t>평균값 (d</t>
    </r>
    <r>
      <rPr>
        <b/>
        <vertAlign val="subscript"/>
        <sz val="9"/>
        <color indexed="9"/>
        <rFont val="돋움"/>
        <family val="3"/>
        <charset val="129"/>
      </rPr>
      <t>i_avr</t>
    </r>
    <r>
      <rPr>
        <b/>
        <sz val="9"/>
        <color indexed="9"/>
        <rFont val="돋움"/>
        <family val="3"/>
        <charset val="129"/>
      </rPr>
      <t>)</t>
    </r>
    <phoneticPr fontId="8" type="noConversion"/>
  </si>
  <si>
    <t>교정곡선계수 계산</t>
    <phoneticPr fontId="8" type="noConversion"/>
  </si>
  <si>
    <t>상대재현도오차 (%)</t>
    <phoneticPr fontId="8" type="noConversion"/>
  </si>
  <si>
    <t>상대내삽오차 (%)</t>
    <phoneticPr fontId="8" type="noConversion"/>
  </si>
  <si>
    <t>상대왕복오차 (%)</t>
    <phoneticPr fontId="8" type="noConversion"/>
  </si>
  <si>
    <t>1차</t>
    <phoneticPr fontId="8" type="noConversion"/>
  </si>
  <si>
    <r>
      <t>2</t>
    </r>
    <r>
      <rPr>
        <b/>
        <sz val="9"/>
        <color indexed="9"/>
        <rFont val="돋움"/>
        <family val="3"/>
        <charset val="129"/>
      </rPr>
      <t>차</t>
    </r>
    <phoneticPr fontId="8" type="noConversion"/>
  </si>
  <si>
    <r>
      <t>2</t>
    </r>
    <r>
      <rPr>
        <b/>
        <sz val="9"/>
        <color indexed="9"/>
        <rFont val="돋움"/>
        <family val="3"/>
        <charset val="129"/>
      </rPr>
      <t>차</t>
    </r>
    <phoneticPr fontId="8" type="noConversion"/>
  </si>
  <si>
    <r>
      <t>N</t>
    </r>
    <r>
      <rPr>
        <b/>
        <sz val="9"/>
        <color indexed="9"/>
        <rFont val="돋움"/>
        <family val="3"/>
        <charset val="129"/>
      </rPr>
      <t>·</t>
    </r>
    <r>
      <rPr>
        <b/>
        <sz val="9"/>
        <color indexed="9"/>
        <rFont val="Tahoma"/>
        <family val="2"/>
      </rPr>
      <t>m</t>
    </r>
    <phoneticPr fontId="8" type="noConversion"/>
  </si>
  <si>
    <r>
      <t>N</t>
    </r>
    <r>
      <rPr>
        <b/>
        <sz val="9"/>
        <color indexed="9"/>
        <rFont val="돋움"/>
        <family val="3"/>
        <charset val="129"/>
      </rPr>
      <t>·</t>
    </r>
    <r>
      <rPr>
        <b/>
        <sz val="9"/>
        <color indexed="9"/>
        <rFont val="Tahoma"/>
        <family val="2"/>
      </rPr>
      <t>m</t>
    </r>
    <phoneticPr fontId="8" type="noConversion"/>
  </si>
  <si>
    <r>
      <t>N</t>
    </r>
    <r>
      <rPr>
        <b/>
        <sz val="9"/>
        <color indexed="9"/>
        <rFont val="돋움"/>
        <family val="3"/>
        <charset val="129"/>
      </rPr>
      <t>·</t>
    </r>
    <r>
      <rPr>
        <b/>
        <sz val="9"/>
        <color indexed="9"/>
        <rFont val="Tahoma"/>
        <family val="2"/>
      </rPr>
      <t>m</t>
    </r>
    <phoneticPr fontId="8" type="noConversion"/>
  </si>
  <si>
    <r>
      <t>M</t>
    </r>
    <r>
      <rPr>
        <b/>
        <vertAlign val="subscript"/>
        <sz val="9"/>
        <color indexed="9"/>
        <rFont val="Tahoma"/>
        <family val="2"/>
      </rPr>
      <t>i</t>
    </r>
    <r>
      <rPr>
        <b/>
        <sz val="9"/>
        <color indexed="9"/>
        <rFont val="Tahoma"/>
        <family val="2"/>
      </rPr>
      <t xml:space="preserve"> d</t>
    </r>
    <r>
      <rPr>
        <b/>
        <vertAlign val="subscript"/>
        <sz val="9"/>
        <color indexed="9"/>
        <rFont val="Tahoma"/>
        <family val="2"/>
      </rPr>
      <t>i</t>
    </r>
    <phoneticPr fontId="8" type="noConversion"/>
  </si>
  <si>
    <r>
      <t>d</t>
    </r>
    <r>
      <rPr>
        <b/>
        <vertAlign val="subscript"/>
        <sz val="9"/>
        <color indexed="9"/>
        <rFont val="Tahoma"/>
        <family val="2"/>
      </rPr>
      <t>i</t>
    </r>
    <r>
      <rPr>
        <b/>
        <sz val="9"/>
        <color indexed="9"/>
        <rFont val="Tahoma"/>
        <family val="2"/>
      </rPr>
      <t xml:space="preserve"> M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2</t>
    </r>
    <phoneticPr fontId="8" type="noConversion"/>
  </si>
  <si>
    <r>
      <t>M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3</t>
    </r>
    <phoneticPr fontId="8" type="noConversion"/>
  </si>
  <si>
    <r>
      <t>M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4</t>
    </r>
    <phoneticPr fontId="8" type="noConversion"/>
  </si>
  <si>
    <r>
      <t>M</t>
    </r>
    <r>
      <rPr>
        <b/>
        <vertAlign val="subscript"/>
        <sz val="9"/>
        <color indexed="9"/>
        <rFont val="Tahoma"/>
        <family val="2"/>
      </rPr>
      <t>i</t>
    </r>
    <r>
      <rPr>
        <b/>
        <sz val="9"/>
        <color indexed="9"/>
        <rFont val="Tahoma"/>
        <family val="2"/>
      </rPr>
      <t xml:space="preserve"> d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2</t>
    </r>
    <phoneticPr fontId="8" type="noConversion"/>
  </si>
  <si>
    <r>
      <t>d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3</t>
    </r>
    <phoneticPr fontId="8" type="noConversion"/>
  </si>
  <si>
    <r>
      <t>b</t>
    </r>
    <r>
      <rPr>
        <b/>
        <vertAlign val="subscript"/>
        <sz val="9"/>
        <color indexed="9"/>
        <rFont val="Tahoma"/>
        <family val="2"/>
      </rPr>
      <t>i</t>
    </r>
    <phoneticPr fontId="8" type="noConversion"/>
  </si>
  <si>
    <r>
      <t>f</t>
    </r>
    <r>
      <rPr>
        <b/>
        <vertAlign val="subscript"/>
        <sz val="9"/>
        <color indexed="9"/>
        <rFont val="Tahoma"/>
        <family val="2"/>
      </rPr>
      <t>0</t>
    </r>
    <phoneticPr fontId="8" type="noConversion"/>
  </si>
  <si>
    <r>
      <t>h</t>
    </r>
    <r>
      <rPr>
        <b/>
        <vertAlign val="subscript"/>
        <sz val="9"/>
        <color indexed="9"/>
        <rFont val="Tahoma"/>
        <family val="2"/>
      </rPr>
      <t>i</t>
    </r>
    <phoneticPr fontId="8" type="noConversion"/>
  </si>
  <si>
    <t>시계방향</t>
    <phoneticPr fontId="8" type="noConversion"/>
  </si>
  <si>
    <r>
      <rPr>
        <b/>
        <sz val="9"/>
        <color indexed="9"/>
        <rFont val="돋움"/>
        <family val="3"/>
        <charset val="129"/>
      </rPr>
      <t>∑</t>
    </r>
    <r>
      <rPr>
        <b/>
        <sz val="9"/>
        <color indexed="9"/>
        <rFont val="Tahoma"/>
        <family val="2"/>
      </rPr>
      <t>M</t>
    </r>
    <r>
      <rPr>
        <b/>
        <vertAlign val="subscript"/>
        <sz val="9"/>
        <color indexed="9"/>
        <rFont val="Tahoma"/>
        <family val="2"/>
      </rPr>
      <t>i</t>
    </r>
    <r>
      <rPr>
        <b/>
        <sz val="9"/>
        <color indexed="9"/>
        <rFont val="Tahoma"/>
        <family val="2"/>
      </rPr>
      <t xml:space="preserve"> d</t>
    </r>
    <r>
      <rPr>
        <b/>
        <vertAlign val="subscript"/>
        <sz val="9"/>
        <color indexed="9"/>
        <rFont val="Tahoma"/>
        <family val="2"/>
      </rPr>
      <t>i</t>
    </r>
    <phoneticPr fontId="8" type="noConversion"/>
  </si>
  <si>
    <t>측정기의</t>
    <phoneticPr fontId="8" type="noConversion"/>
  </si>
  <si>
    <r>
      <rPr>
        <b/>
        <sz val="9"/>
        <color indexed="9"/>
        <rFont val="돋움"/>
        <family val="3"/>
        <charset val="129"/>
      </rPr>
      <t>∑</t>
    </r>
    <r>
      <rPr>
        <b/>
        <sz val="9"/>
        <color indexed="9"/>
        <rFont val="Tahoma"/>
        <family val="2"/>
      </rPr>
      <t>d</t>
    </r>
    <r>
      <rPr>
        <b/>
        <vertAlign val="subscript"/>
        <sz val="9"/>
        <color indexed="9"/>
        <rFont val="Tahoma"/>
        <family val="2"/>
      </rPr>
      <t>i</t>
    </r>
    <r>
      <rPr>
        <b/>
        <sz val="9"/>
        <color indexed="9"/>
        <rFont val="Tahoma"/>
        <family val="2"/>
      </rPr>
      <t xml:space="preserve"> M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2</t>
    </r>
    <phoneticPr fontId="8" type="noConversion"/>
  </si>
  <si>
    <t>b</t>
    <phoneticPr fontId="8" type="noConversion"/>
  </si>
  <si>
    <t>경우</t>
    <phoneticPr fontId="8" type="noConversion"/>
  </si>
  <si>
    <t>감소순을</t>
    <phoneticPr fontId="8" type="noConversion"/>
  </si>
  <si>
    <r>
      <rPr>
        <b/>
        <sz val="9"/>
        <color indexed="9"/>
        <rFont val="돋움"/>
        <family val="3"/>
        <charset val="129"/>
      </rPr>
      <t>∑</t>
    </r>
    <r>
      <rPr>
        <b/>
        <sz val="9"/>
        <color indexed="9"/>
        <rFont val="Tahoma"/>
        <family val="2"/>
      </rPr>
      <t>M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2</t>
    </r>
    <phoneticPr fontId="8" type="noConversion"/>
  </si>
  <si>
    <t>a'</t>
    <phoneticPr fontId="8" type="noConversion"/>
  </si>
  <si>
    <t>생략할수</t>
    <phoneticPr fontId="8" type="noConversion"/>
  </si>
  <si>
    <t>있음</t>
    <phoneticPr fontId="8" type="noConversion"/>
  </si>
  <si>
    <r>
      <rPr>
        <b/>
        <sz val="9"/>
        <color indexed="9"/>
        <rFont val="돋움"/>
        <family val="3"/>
        <charset val="129"/>
      </rPr>
      <t>∑</t>
    </r>
    <r>
      <rPr>
        <b/>
        <sz val="9"/>
        <color indexed="9"/>
        <rFont val="Tahoma"/>
        <family val="2"/>
      </rPr>
      <t>M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3</t>
    </r>
    <phoneticPr fontId="8" type="noConversion"/>
  </si>
  <si>
    <r>
      <rPr>
        <b/>
        <sz val="9"/>
        <color indexed="9"/>
        <rFont val="돋움"/>
        <family val="3"/>
        <charset val="129"/>
      </rPr>
      <t>∑</t>
    </r>
    <r>
      <rPr>
        <b/>
        <sz val="9"/>
        <color indexed="9"/>
        <rFont val="Tahoma"/>
        <family val="2"/>
      </rPr>
      <t>M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4</t>
    </r>
    <phoneticPr fontId="8" type="noConversion"/>
  </si>
  <si>
    <r>
      <t>d</t>
    </r>
    <r>
      <rPr>
        <b/>
        <vertAlign val="subscript"/>
        <sz val="9"/>
        <color theme="0"/>
        <rFont val="Tahoma"/>
        <family val="2"/>
      </rPr>
      <t>f,1</t>
    </r>
    <phoneticPr fontId="8" type="noConversion"/>
  </si>
  <si>
    <r>
      <rPr>
        <b/>
        <sz val="9"/>
        <color indexed="9"/>
        <rFont val="돋움"/>
        <family val="3"/>
        <charset val="129"/>
      </rPr>
      <t>∑</t>
    </r>
    <r>
      <rPr>
        <b/>
        <sz val="9"/>
        <color indexed="9"/>
        <rFont val="Tahoma"/>
        <family val="2"/>
      </rPr>
      <t>M</t>
    </r>
    <r>
      <rPr>
        <b/>
        <vertAlign val="subscript"/>
        <sz val="9"/>
        <color indexed="9"/>
        <rFont val="Tahoma"/>
        <family val="2"/>
      </rPr>
      <t>i</t>
    </r>
    <r>
      <rPr>
        <b/>
        <sz val="9"/>
        <color indexed="9"/>
        <rFont val="Tahoma"/>
        <family val="2"/>
      </rPr>
      <t xml:space="preserve"> d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2</t>
    </r>
    <phoneticPr fontId="8" type="noConversion"/>
  </si>
  <si>
    <r>
      <t>d</t>
    </r>
    <r>
      <rPr>
        <b/>
        <vertAlign val="subscript"/>
        <sz val="9"/>
        <color theme="0"/>
        <rFont val="Tahoma"/>
        <family val="2"/>
      </rPr>
      <t>f,2</t>
    </r>
    <r>
      <rPr>
        <sz val="11"/>
        <color theme="1"/>
        <rFont val="맑은 고딕"/>
        <family val="2"/>
        <charset val="129"/>
        <scheme val="minor"/>
      </rPr>
      <t/>
    </r>
    <phoneticPr fontId="8" type="noConversion"/>
  </si>
  <si>
    <r>
      <rPr>
        <b/>
        <sz val="9"/>
        <color indexed="9"/>
        <rFont val="돋움"/>
        <family val="3"/>
        <charset val="129"/>
      </rPr>
      <t>∑</t>
    </r>
    <r>
      <rPr>
        <b/>
        <sz val="9"/>
        <color indexed="9"/>
        <rFont val="Tahoma"/>
        <family val="2"/>
      </rPr>
      <t>d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2</t>
    </r>
    <phoneticPr fontId="8" type="noConversion"/>
  </si>
  <si>
    <r>
      <t>d</t>
    </r>
    <r>
      <rPr>
        <b/>
        <vertAlign val="subscript"/>
        <sz val="9"/>
        <color theme="0"/>
        <rFont val="Tahoma"/>
        <family val="2"/>
      </rPr>
      <t>f,3</t>
    </r>
    <r>
      <rPr>
        <sz val="11"/>
        <color theme="1"/>
        <rFont val="맑은 고딕"/>
        <family val="2"/>
        <charset val="129"/>
        <scheme val="minor"/>
      </rPr>
      <t/>
    </r>
    <phoneticPr fontId="8" type="noConversion"/>
  </si>
  <si>
    <r>
      <rPr>
        <b/>
        <sz val="9"/>
        <color indexed="9"/>
        <rFont val="돋움"/>
        <family val="3"/>
        <charset val="129"/>
      </rPr>
      <t>∑</t>
    </r>
    <r>
      <rPr>
        <b/>
        <sz val="9"/>
        <color indexed="9"/>
        <rFont val="Tahoma"/>
        <family val="2"/>
      </rPr>
      <t>d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3</t>
    </r>
    <phoneticPr fontId="8" type="noConversion"/>
  </si>
  <si>
    <r>
      <t>d</t>
    </r>
    <r>
      <rPr>
        <b/>
        <vertAlign val="subscript"/>
        <sz val="9"/>
        <color theme="0"/>
        <rFont val="Tahoma"/>
        <family val="2"/>
      </rPr>
      <t>N_avr</t>
    </r>
    <phoneticPr fontId="8" type="noConversion"/>
  </si>
  <si>
    <r>
      <rPr>
        <b/>
        <sz val="9"/>
        <color indexed="9"/>
        <rFont val="돋움"/>
        <family val="3"/>
        <charset val="129"/>
      </rPr>
      <t>∑</t>
    </r>
    <r>
      <rPr>
        <b/>
        <sz val="9"/>
        <color indexed="9"/>
        <rFont val="Tahoma"/>
        <family val="2"/>
      </rPr>
      <t>d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4</t>
    </r>
    <phoneticPr fontId="8" type="noConversion"/>
  </si>
  <si>
    <t>반시계방향</t>
    <phoneticPr fontId="8" type="noConversion"/>
  </si>
  <si>
    <r>
      <rPr>
        <b/>
        <sz val="9"/>
        <color indexed="9"/>
        <rFont val="돋움"/>
        <family val="3"/>
        <charset val="129"/>
      </rPr>
      <t>∑</t>
    </r>
    <r>
      <rPr>
        <b/>
        <sz val="9"/>
        <color indexed="9"/>
        <rFont val="Tahoma"/>
        <family val="2"/>
      </rPr>
      <t>M</t>
    </r>
    <r>
      <rPr>
        <b/>
        <vertAlign val="subscript"/>
        <sz val="9"/>
        <color indexed="9"/>
        <rFont val="Tahoma"/>
        <family val="2"/>
      </rPr>
      <t>i</t>
    </r>
    <r>
      <rPr>
        <b/>
        <sz val="9"/>
        <color indexed="9"/>
        <rFont val="Tahoma"/>
        <family val="2"/>
      </rPr>
      <t xml:space="preserve"> d</t>
    </r>
    <r>
      <rPr>
        <b/>
        <vertAlign val="subscript"/>
        <sz val="9"/>
        <color indexed="9"/>
        <rFont val="Tahoma"/>
        <family val="2"/>
      </rPr>
      <t>i</t>
    </r>
    <phoneticPr fontId="8" type="noConversion"/>
  </si>
  <si>
    <t>a</t>
    <phoneticPr fontId="8" type="noConversion"/>
  </si>
  <si>
    <r>
      <rPr>
        <b/>
        <sz val="9"/>
        <color indexed="9"/>
        <rFont val="돋움"/>
        <family val="3"/>
        <charset val="129"/>
      </rPr>
      <t>∑</t>
    </r>
    <r>
      <rPr>
        <b/>
        <sz val="9"/>
        <color indexed="9"/>
        <rFont val="Tahoma"/>
        <family val="2"/>
      </rPr>
      <t>M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2</t>
    </r>
    <phoneticPr fontId="8" type="noConversion"/>
  </si>
  <si>
    <t>b'</t>
    <phoneticPr fontId="8" type="noConversion"/>
  </si>
  <si>
    <r>
      <rPr>
        <b/>
        <sz val="9"/>
        <color indexed="9"/>
        <rFont val="돋움"/>
        <family val="3"/>
        <charset val="129"/>
      </rPr>
      <t>∑</t>
    </r>
    <r>
      <rPr>
        <b/>
        <sz val="9"/>
        <color indexed="9"/>
        <rFont val="Tahoma"/>
        <family val="2"/>
      </rPr>
      <t>M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4</t>
    </r>
    <phoneticPr fontId="8" type="noConversion"/>
  </si>
  <si>
    <r>
      <t>d</t>
    </r>
    <r>
      <rPr>
        <b/>
        <vertAlign val="subscript"/>
        <sz val="9"/>
        <color theme="0"/>
        <rFont val="Tahoma"/>
        <family val="2"/>
      </rPr>
      <t>f,1</t>
    </r>
    <phoneticPr fontId="8" type="noConversion"/>
  </si>
  <si>
    <r>
      <rPr>
        <b/>
        <sz val="9"/>
        <color indexed="9"/>
        <rFont val="돋움"/>
        <family val="3"/>
        <charset val="129"/>
      </rPr>
      <t>∑</t>
    </r>
    <r>
      <rPr>
        <b/>
        <sz val="9"/>
        <color indexed="9"/>
        <rFont val="Tahoma"/>
        <family val="2"/>
      </rPr>
      <t>M</t>
    </r>
    <r>
      <rPr>
        <b/>
        <vertAlign val="subscript"/>
        <sz val="9"/>
        <color indexed="9"/>
        <rFont val="Tahoma"/>
        <family val="2"/>
      </rPr>
      <t>i</t>
    </r>
    <r>
      <rPr>
        <b/>
        <sz val="9"/>
        <color indexed="9"/>
        <rFont val="Tahoma"/>
        <family val="2"/>
      </rPr>
      <t xml:space="preserve"> d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2</t>
    </r>
    <phoneticPr fontId="8" type="noConversion"/>
  </si>
  <si>
    <r>
      <t>d</t>
    </r>
    <r>
      <rPr>
        <b/>
        <vertAlign val="subscript"/>
        <sz val="9"/>
        <color theme="0"/>
        <rFont val="Tahoma"/>
        <family val="2"/>
      </rPr>
      <t>f,2</t>
    </r>
    <r>
      <rPr>
        <sz val="11"/>
        <color theme="1"/>
        <rFont val="맑은 고딕"/>
        <family val="2"/>
        <charset val="129"/>
        <scheme val="minor"/>
      </rPr>
      <t/>
    </r>
    <phoneticPr fontId="8" type="noConversion"/>
  </si>
  <si>
    <r>
      <rPr>
        <b/>
        <sz val="9"/>
        <color indexed="9"/>
        <rFont val="돋움"/>
        <family val="3"/>
        <charset val="129"/>
      </rPr>
      <t>∑</t>
    </r>
    <r>
      <rPr>
        <b/>
        <sz val="9"/>
        <color indexed="9"/>
        <rFont val="Tahoma"/>
        <family val="2"/>
      </rPr>
      <t>d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2</t>
    </r>
    <phoneticPr fontId="8" type="noConversion"/>
  </si>
  <si>
    <r>
      <t>d</t>
    </r>
    <r>
      <rPr>
        <b/>
        <vertAlign val="subscript"/>
        <sz val="9"/>
        <color theme="0"/>
        <rFont val="Tahoma"/>
        <family val="2"/>
      </rPr>
      <t>f,3</t>
    </r>
    <r>
      <rPr>
        <sz val="11"/>
        <color theme="1"/>
        <rFont val="맑은 고딕"/>
        <family val="2"/>
        <charset val="129"/>
        <scheme val="minor"/>
      </rPr>
      <t/>
    </r>
    <phoneticPr fontId="8" type="noConversion"/>
  </si>
  <si>
    <r>
      <rPr>
        <b/>
        <sz val="9"/>
        <color indexed="9"/>
        <rFont val="돋움"/>
        <family val="3"/>
        <charset val="129"/>
      </rPr>
      <t>∑</t>
    </r>
    <r>
      <rPr>
        <b/>
        <sz val="9"/>
        <color indexed="9"/>
        <rFont val="Tahoma"/>
        <family val="2"/>
      </rPr>
      <t>d</t>
    </r>
    <r>
      <rPr>
        <b/>
        <vertAlign val="subscript"/>
        <sz val="9"/>
        <color indexed="9"/>
        <rFont val="Tahoma"/>
        <family val="2"/>
      </rPr>
      <t>i</t>
    </r>
    <r>
      <rPr>
        <b/>
        <vertAlign val="superscript"/>
        <sz val="9"/>
        <color indexed="9"/>
        <rFont val="Tahoma"/>
        <family val="2"/>
      </rPr>
      <t>3</t>
    </r>
    <phoneticPr fontId="8" type="noConversion"/>
  </si>
  <si>
    <r>
      <t>d</t>
    </r>
    <r>
      <rPr>
        <b/>
        <vertAlign val="subscript"/>
        <sz val="9"/>
        <color theme="0"/>
        <rFont val="Tahoma"/>
        <family val="2"/>
      </rPr>
      <t>N_avr</t>
    </r>
    <phoneticPr fontId="8" type="noConversion"/>
  </si>
  <si>
    <r>
      <t xml:space="preserve">2. </t>
    </r>
    <r>
      <rPr>
        <b/>
        <sz val="9"/>
        <rFont val="돋움"/>
        <family val="3"/>
        <charset val="129"/>
      </rPr>
      <t>불확도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계산</t>
    </r>
    <phoneticPr fontId="8" type="noConversion"/>
  </si>
  <si>
    <t>방향</t>
    <phoneticPr fontId="8" type="noConversion"/>
  </si>
  <si>
    <t>상대표준측정불확도</t>
    <phoneticPr fontId="8" type="noConversion"/>
  </si>
  <si>
    <t>상대합성
표준불확도</t>
    <phoneticPr fontId="8" type="noConversion"/>
  </si>
  <si>
    <t>유효자유도
(계산)</t>
    <phoneticPr fontId="8" type="noConversion"/>
  </si>
  <si>
    <t>포함인자</t>
    <phoneticPr fontId="8" type="noConversion"/>
  </si>
  <si>
    <t>포함인자</t>
    <phoneticPr fontId="8" type="noConversion"/>
  </si>
  <si>
    <t>5%RULE</t>
    <phoneticPr fontId="8" type="noConversion"/>
  </si>
  <si>
    <t>CMC 검토</t>
    <phoneticPr fontId="8" type="noConversion"/>
  </si>
  <si>
    <t>자유도</t>
    <phoneticPr fontId="8" type="noConversion"/>
  </si>
  <si>
    <t>재현성</t>
    <phoneticPr fontId="8" type="noConversion"/>
  </si>
  <si>
    <t>분해능</t>
    <phoneticPr fontId="8" type="noConversion"/>
  </si>
  <si>
    <t>내삽</t>
    <phoneticPr fontId="8" type="noConversion"/>
  </si>
  <si>
    <t>왕복오차</t>
    <phoneticPr fontId="8" type="noConversion"/>
  </si>
  <si>
    <t>영점미복귀</t>
    <phoneticPr fontId="8" type="noConversion"/>
  </si>
  <si>
    <t>토크교정기</t>
    <phoneticPr fontId="8" type="noConversion"/>
  </si>
  <si>
    <t>약 95 %</t>
    <phoneticPr fontId="8" type="noConversion"/>
  </si>
  <si>
    <r>
      <t>w</t>
    </r>
    <r>
      <rPr>
        <b/>
        <vertAlign val="subscript"/>
        <sz val="9"/>
        <color indexed="9"/>
        <rFont val="Tahoma"/>
        <family val="2"/>
      </rPr>
      <t>rep.i</t>
    </r>
    <phoneticPr fontId="8" type="noConversion"/>
  </si>
  <si>
    <r>
      <t>w</t>
    </r>
    <r>
      <rPr>
        <b/>
        <vertAlign val="subscript"/>
        <sz val="9"/>
        <color indexed="9"/>
        <rFont val="Tahoma"/>
        <family val="2"/>
      </rPr>
      <t>res.i</t>
    </r>
    <phoneticPr fontId="8" type="noConversion"/>
  </si>
  <si>
    <r>
      <t>w</t>
    </r>
    <r>
      <rPr>
        <b/>
        <vertAlign val="subscript"/>
        <sz val="9"/>
        <color indexed="9"/>
        <rFont val="Tahoma"/>
        <family val="2"/>
      </rPr>
      <t>h,i</t>
    </r>
    <phoneticPr fontId="8" type="noConversion"/>
  </si>
  <si>
    <r>
      <t>w</t>
    </r>
    <r>
      <rPr>
        <b/>
        <vertAlign val="subscript"/>
        <sz val="9"/>
        <color indexed="9"/>
        <rFont val="Tahoma"/>
        <family val="2"/>
      </rPr>
      <t>z</t>
    </r>
    <phoneticPr fontId="8" type="noConversion"/>
  </si>
  <si>
    <r>
      <t>w</t>
    </r>
    <r>
      <rPr>
        <b/>
        <vertAlign val="subscript"/>
        <sz val="9"/>
        <color indexed="9"/>
        <rFont val="Tahoma"/>
        <family val="2"/>
      </rPr>
      <t>stdc,i</t>
    </r>
    <phoneticPr fontId="8" type="noConversion"/>
  </si>
  <si>
    <r>
      <t>w</t>
    </r>
    <r>
      <rPr>
        <b/>
        <vertAlign val="subscript"/>
        <sz val="9"/>
        <color indexed="9"/>
        <rFont val="Tahoma"/>
        <family val="2"/>
      </rPr>
      <t>c.i</t>
    </r>
    <phoneticPr fontId="8" type="noConversion"/>
  </si>
  <si>
    <r>
      <rPr>
        <b/>
        <sz val="9"/>
        <color indexed="9"/>
        <rFont val="돋움"/>
        <family val="3"/>
        <charset val="129"/>
      </rPr>
      <t>ν</t>
    </r>
    <r>
      <rPr>
        <b/>
        <vertAlign val="subscript"/>
        <sz val="9"/>
        <color indexed="9"/>
        <rFont val="Tahoma"/>
        <family val="2"/>
      </rPr>
      <t>eff</t>
    </r>
    <phoneticPr fontId="8" type="noConversion"/>
  </si>
  <si>
    <t>k</t>
    <phoneticPr fontId="8" type="noConversion"/>
  </si>
  <si>
    <t>W_i</t>
    <phoneticPr fontId="8" type="noConversion"/>
  </si>
  <si>
    <t>%</t>
    <phoneticPr fontId="8" type="noConversion"/>
  </si>
  <si>
    <t>시계방향</t>
    <phoneticPr fontId="8" type="noConversion"/>
  </si>
  <si>
    <t>성적서용</t>
    <phoneticPr fontId="8" type="noConversion"/>
  </si>
  <si>
    <t>측정방향</t>
    <phoneticPr fontId="8" type="noConversion"/>
  </si>
  <si>
    <t>평균지시값</t>
    <phoneticPr fontId="8" type="noConversion"/>
  </si>
  <si>
    <t>상대재현도오차</t>
    <phoneticPr fontId="8" type="noConversion"/>
  </si>
  <si>
    <t>상대내삽오차</t>
    <phoneticPr fontId="8" type="noConversion"/>
  </si>
  <si>
    <t>상대영점오차</t>
    <phoneticPr fontId="8" type="noConversion"/>
  </si>
  <si>
    <t>사용여부</t>
    <phoneticPr fontId="8" type="noConversion"/>
  </si>
  <si>
    <t>소수점
자리수</t>
    <phoneticPr fontId="8" type="noConversion"/>
  </si>
  <si>
    <t>Number
Format</t>
    <phoneticPr fontId="8" type="noConversion"/>
  </si>
  <si>
    <t>N·m</t>
    <phoneticPr fontId="8" type="noConversion"/>
  </si>
  <si>
    <t>%</t>
    <phoneticPr fontId="8" type="noConversion"/>
  </si>
  <si>
    <t>0</t>
    <phoneticPr fontId="8" type="noConversion"/>
  </si>
  <si>
    <t>자리수</t>
    <phoneticPr fontId="8" type="noConversion"/>
  </si>
  <si>
    <t>0.0</t>
    <phoneticPr fontId="8" type="noConversion"/>
  </si>
  <si>
    <t>0.00</t>
    <phoneticPr fontId="8" type="noConversion"/>
  </si>
  <si>
    <t>분해능</t>
    <phoneticPr fontId="8" type="noConversion"/>
  </si>
  <si>
    <t>0.000</t>
    <phoneticPr fontId="8" type="noConversion"/>
  </si>
  <si>
    <t>0.000 0</t>
    <phoneticPr fontId="8" type="noConversion"/>
  </si>
  <si>
    <t>0.000 00</t>
    <phoneticPr fontId="8" type="noConversion"/>
  </si>
  <si>
    <r>
      <rPr>
        <sz val="9"/>
        <rFont val="돋움"/>
        <family val="3"/>
        <charset val="129"/>
      </rPr>
      <t>반시계</t>
    </r>
    <r>
      <rPr>
        <sz val="9"/>
        <rFont val="Tahoma"/>
        <family val="2"/>
      </rPr>
      <t xml:space="preserve"> </t>
    </r>
    <r>
      <rPr>
        <sz val="9"/>
        <rFont val="돋움"/>
        <family val="3"/>
        <charset val="129"/>
      </rPr>
      <t>방향</t>
    </r>
    <phoneticPr fontId="8" type="noConversion"/>
  </si>
  <si>
    <t>● Calibration Result (Clockwise)</t>
    <phoneticPr fontId="8" type="noConversion"/>
  </si>
  <si>
    <t>● Calibration Result (Counterclockwise)</t>
    <phoneticPr fontId="8" type="noConversion"/>
  </si>
  <si>
    <t>Reference Torque (N·m)</t>
    <phoneticPr fontId="8" type="noConversion"/>
  </si>
  <si>
    <t>Average Value
(N·m)</t>
    <phoneticPr fontId="8" type="noConversion"/>
  </si>
  <si>
    <t>or obtains the calibration value using equation (1).</t>
  </si>
  <si>
    <t>: Average Value</t>
    <phoneticPr fontId="8" type="noConversion"/>
  </si>
  <si>
    <t xml:space="preserve">The above instrument uses the calibration value as a average value at each referdnce torque </t>
    <phoneticPr fontId="8" type="noConversion"/>
  </si>
  <si>
    <t>For loads other than the reference torque, the calibration value is obtained using equation (1).</t>
    <phoneticPr fontId="8" type="noConversion"/>
  </si>
  <si>
    <t>For the scale reference, use equation (2).</t>
    <phoneticPr fontId="8" type="noConversion"/>
  </si>
  <si>
    <t>Relative measurement uncertainty (%)</t>
    <phoneticPr fontId="8" type="noConversion"/>
  </si>
  <si>
    <t>Relative reproducibility error (%)</t>
    <phoneticPr fontId="8" type="noConversion"/>
  </si>
  <si>
    <t>Relative interpolation error (%)</t>
    <phoneticPr fontId="8" type="noConversion"/>
  </si>
  <si>
    <t>Relative zero error (%)</t>
    <phoneticPr fontId="8" type="noConversion"/>
  </si>
  <si>
    <t>Class</t>
    <phoneticPr fontId="8" type="noConversion"/>
  </si>
  <si>
    <t>1. Calibration curve</t>
    <phoneticPr fontId="8" type="noConversion"/>
  </si>
  <si>
    <t>2. The torque meter was re-installed every time it was calibrated.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</si>
  <si>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</si>
  <si>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</si>
  <si>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</si>
  <si>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</si>
  <si>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</si>
  <si>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r>
      <rPr>
        <b/>
        <sz val="9"/>
        <color indexed="9"/>
        <rFont val="돋움"/>
        <family val="3"/>
        <charset val="129"/>
      </rPr>
      <t xml:space="preserve">평균토크
</t>
    </r>
    <r>
      <rPr>
        <b/>
        <sz val="9"/>
        <color indexed="9"/>
        <rFont val="Tahoma"/>
        <family val="2"/>
      </rPr>
      <t>(</t>
    </r>
    <r>
      <rPr>
        <b/>
        <sz val="9"/>
        <color indexed="9"/>
        <rFont val="돋움"/>
        <family val="3"/>
        <charset val="129"/>
      </rPr>
      <t>분해능반영</t>
    </r>
    <r>
      <rPr>
        <b/>
        <sz val="9"/>
        <color indexed="9"/>
        <rFont val="Tahoma"/>
        <family val="2"/>
      </rPr>
      <t>)</t>
    </r>
    <phoneticPr fontId="8" type="noConversion"/>
  </si>
  <si>
    <t>Spec</t>
    <phoneticPr fontId="8" type="noConversion"/>
  </si>
  <si>
    <r>
      <rPr>
        <b/>
        <sz val="9"/>
        <color indexed="9"/>
        <rFont val="돋움"/>
        <family val="3"/>
        <charset val="129"/>
      </rPr>
      <t>판정</t>
    </r>
    <phoneticPr fontId="8" type="noConversion"/>
  </si>
  <si>
    <r>
      <rPr>
        <b/>
        <sz val="9"/>
        <color indexed="9"/>
        <rFont val="돋움"/>
        <family val="3"/>
        <charset val="129"/>
      </rPr>
      <t>하한</t>
    </r>
    <phoneticPr fontId="8" type="noConversion"/>
  </si>
  <si>
    <r>
      <rPr>
        <b/>
        <sz val="9"/>
        <color indexed="9"/>
        <rFont val="돋움"/>
        <family val="3"/>
        <charset val="129"/>
      </rPr>
      <t>상한</t>
    </r>
    <phoneticPr fontId="8" type="noConversion"/>
  </si>
  <si>
    <r>
      <rPr>
        <b/>
        <sz val="9"/>
        <color indexed="9"/>
        <rFont val="돋움"/>
        <family val="3"/>
        <charset val="129"/>
      </rPr>
      <t>범위</t>
    </r>
    <phoneticPr fontId="8" type="noConversion"/>
  </si>
  <si>
    <t>Spec</t>
    <phoneticPr fontId="8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</si>
  <si>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8" type="noConversion"/>
  </si>
  <si>
    <t>교정번호</t>
    <phoneticPr fontId="8" type="noConversion"/>
  </si>
  <si>
    <t>교정자</t>
    <phoneticPr fontId="8" type="noConversion"/>
  </si>
  <si>
    <t>기기번호</t>
    <phoneticPr fontId="8" type="noConversion"/>
  </si>
  <si>
    <t>교정일자</t>
    <phoneticPr fontId="8" type="noConversion"/>
  </si>
  <si>
    <t>기술책임자</t>
    <phoneticPr fontId="8" type="noConversion"/>
  </si>
  <si>
    <r>
      <t xml:space="preserve">1. </t>
    </r>
    <r>
      <rPr>
        <b/>
        <sz val="9"/>
        <rFont val="돋움"/>
        <family val="3"/>
        <charset val="129"/>
      </rPr>
      <t>측정결과</t>
    </r>
    <phoneticPr fontId="8" type="noConversion"/>
  </si>
  <si>
    <t>교정토크</t>
    <phoneticPr fontId="8" type="noConversion"/>
  </si>
  <si>
    <r>
      <rPr>
        <b/>
        <sz val="9"/>
        <color indexed="9"/>
        <rFont val="돋움"/>
        <family val="3"/>
        <charset val="129"/>
      </rPr>
      <t>토크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측정기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지시값</t>
    </r>
    <phoneticPr fontId="8" type="noConversion"/>
  </si>
  <si>
    <r>
      <t>1</t>
    </r>
    <r>
      <rPr>
        <b/>
        <sz val="9"/>
        <color indexed="9"/>
        <rFont val="돋움"/>
        <family val="3"/>
        <charset val="129"/>
      </rPr>
      <t>차</t>
    </r>
    <phoneticPr fontId="8" type="noConversion"/>
  </si>
  <si>
    <r>
      <t>2</t>
    </r>
    <r>
      <rPr>
        <b/>
        <sz val="9"/>
        <color indexed="9"/>
        <rFont val="돋움"/>
        <family val="3"/>
        <charset val="129"/>
      </rPr>
      <t>차</t>
    </r>
    <phoneticPr fontId="8" type="noConversion"/>
  </si>
  <si>
    <r>
      <t>3</t>
    </r>
    <r>
      <rPr>
        <b/>
        <sz val="9"/>
        <color indexed="9"/>
        <rFont val="돋움"/>
        <family val="3"/>
        <charset val="129"/>
      </rPr>
      <t>차</t>
    </r>
    <phoneticPr fontId="8" type="noConversion"/>
  </si>
  <si>
    <t>시계방향</t>
    <phoneticPr fontId="8" type="noConversion"/>
  </si>
  <si>
    <t>사전부하</t>
    <phoneticPr fontId="8" type="noConversion"/>
  </si>
  <si>
    <t>측정결과</t>
    <phoneticPr fontId="8" type="noConversion"/>
  </si>
  <si>
    <t>∞</t>
    <phoneticPr fontId="8" type="noConversion"/>
  </si>
  <si>
    <t>◆ 측정불확도 추정보고서 ◆</t>
    <phoneticPr fontId="8" type="noConversion"/>
  </si>
  <si>
    <t>■ 측정기본정보</t>
    <phoneticPr fontId="8" type="noConversion"/>
  </si>
  <si>
    <t>최대용량</t>
    <phoneticPr fontId="8" type="noConversion"/>
  </si>
  <si>
    <t>분해능</t>
    <phoneticPr fontId="8" type="noConversion"/>
  </si>
  <si>
    <t>단위</t>
    <phoneticPr fontId="8" type="noConversion"/>
  </si>
  <si>
    <t>Nm</t>
    <phoneticPr fontId="8" type="noConversion"/>
  </si>
  <si>
    <t>■ 측정 결과</t>
    <phoneticPr fontId="8" type="noConversion"/>
  </si>
  <si>
    <t>1. 사전부하 측정결과 (시계방향)</t>
    <phoneticPr fontId="8" type="noConversion"/>
  </si>
  <si>
    <t>표준편차 (Nm)</t>
    <phoneticPr fontId="8" type="noConversion"/>
  </si>
  <si>
    <t>2. 측정 결과 (시계방향)</t>
    <phoneticPr fontId="8" type="noConversion"/>
  </si>
  <si>
    <t>3차</t>
    <phoneticPr fontId="8" type="noConversion"/>
  </si>
  <si>
    <r>
      <t xml:space="preserve">실토크, </t>
    </r>
    <r>
      <rPr>
        <i/>
        <sz val="10"/>
        <rFont val="Times New Roman"/>
        <family val="1"/>
      </rPr>
      <t>M</t>
    </r>
    <r>
      <rPr>
        <i/>
        <vertAlign val="subscript"/>
        <sz val="10"/>
        <rFont val="Times New Roman"/>
        <family val="1"/>
      </rPr>
      <t>i</t>
    </r>
    <r>
      <rPr>
        <sz val="10"/>
        <rFont val="맑은 고딕"/>
        <family val="3"/>
        <charset val="129"/>
        <scheme val="major"/>
      </rPr>
      <t xml:space="preserve">
(Nm)</t>
    </r>
    <phoneticPr fontId="8" type="noConversion"/>
  </si>
  <si>
    <r>
      <rPr>
        <i/>
        <sz val="10"/>
        <rFont val="Times New Roman"/>
        <family val="1"/>
      </rPr>
      <t>d</t>
    </r>
    <r>
      <rPr>
        <i/>
        <vertAlign val="subscript"/>
        <sz val="10"/>
        <rFont val="Times New Roman"/>
        <family val="1"/>
      </rPr>
      <t>i</t>
    </r>
    <phoneticPr fontId="8" type="noConversion"/>
  </si>
  <si>
    <t>3. 사전부하 측정결과 (반시계방향)</t>
    <phoneticPr fontId="8" type="noConversion"/>
  </si>
  <si>
    <t>토크 측정기 지시값 (Nm)</t>
    <phoneticPr fontId="8" type="noConversion"/>
  </si>
  <si>
    <t>평균 (Nm)</t>
    <phoneticPr fontId="8" type="noConversion"/>
  </si>
  <si>
    <t>표준편차 (Nm)</t>
    <phoneticPr fontId="8" type="noConversion"/>
  </si>
  <si>
    <t>1차</t>
    <phoneticPr fontId="8" type="noConversion"/>
  </si>
  <si>
    <t>2차</t>
    <phoneticPr fontId="8" type="noConversion"/>
  </si>
  <si>
    <t>4. 측정 결과 (반시계방향)</t>
    <phoneticPr fontId="8" type="noConversion"/>
  </si>
  <si>
    <t>실토크
(Nm)</t>
    <phoneticPr fontId="8" type="noConversion"/>
  </si>
  <si>
    <t>3차</t>
    <phoneticPr fontId="8" type="noConversion"/>
  </si>
  <si>
    <t>4-1. 순지시값 계산</t>
    <phoneticPr fontId="8" type="noConversion"/>
  </si>
  <si>
    <t>실토크
(Nm)</t>
    <phoneticPr fontId="8" type="noConversion"/>
  </si>
  <si>
    <r>
      <rPr>
        <i/>
        <sz val="10"/>
        <rFont val="Times New Roman"/>
        <family val="1"/>
      </rPr>
      <t>d</t>
    </r>
    <r>
      <rPr>
        <i/>
        <vertAlign val="subscript"/>
        <sz val="10"/>
        <rFont val="Times New Roman"/>
        <family val="1"/>
      </rPr>
      <t>i</t>
    </r>
    <phoneticPr fontId="8" type="noConversion"/>
  </si>
  <si>
    <t>■ 수학적 모델</t>
    <phoneticPr fontId="8" type="noConversion"/>
  </si>
  <si>
    <r>
      <t>w</t>
    </r>
    <r>
      <rPr>
        <i/>
        <vertAlign val="subscript"/>
        <sz val="10"/>
        <rFont val="Times New Roman"/>
        <family val="1"/>
      </rPr>
      <t>c,i</t>
    </r>
    <phoneticPr fontId="8" type="noConversion"/>
  </si>
  <si>
    <t>: 토크 측정기 상대합성표준불확도</t>
    <phoneticPr fontId="8" type="noConversion"/>
  </si>
  <si>
    <r>
      <t>w</t>
    </r>
    <r>
      <rPr>
        <i/>
        <vertAlign val="subscript"/>
        <sz val="10"/>
        <rFont val="Times New Roman"/>
        <family val="1"/>
      </rPr>
      <t>repro,i</t>
    </r>
    <phoneticPr fontId="8" type="noConversion"/>
  </si>
  <si>
    <t>: 재현성에 의한 상대표준불확도</t>
    <phoneticPr fontId="8" type="noConversion"/>
  </si>
  <si>
    <r>
      <t>w</t>
    </r>
    <r>
      <rPr>
        <i/>
        <vertAlign val="subscript"/>
        <sz val="10"/>
        <rFont val="Times New Roman"/>
        <family val="1"/>
      </rPr>
      <t>res,i</t>
    </r>
    <phoneticPr fontId="8" type="noConversion"/>
  </si>
  <si>
    <t>: 분해능에 의한 상대표준불확도</t>
    <phoneticPr fontId="8" type="noConversion"/>
  </si>
  <si>
    <r>
      <t>w</t>
    </r>
    <r>
      <rPr>
        <i/>
        <vertAlign val="subscript"/>
        <sz val="10"/>
        <rFont val="Times New Roman"/>
        <family val="1"/>
      </rPr>
      <t>a,i</t>
    </r>
    <phoneticPr fontId="8" type="noConversion"/>
  </si>
  <si>
    <t>: 토크 측정기의 평균값과 교정곡선의 편차에 의한 내삽 상대표준불확도</t>
    <phoneticPr fontId="8" type="noConversion"/>
  </si>
  <si>
    <r>
      <t>w</t>
    </r>
    <r>
      <rPr>
        <i/>
        <vertAlign val="subscript"/>
        <sz val="10"/>
        <rFont val="Times New Roman"/>
        <family val="1"/>
      </rPr>
      <t>z</t>
    </r>
    <phoneticPr fontId="8" type="noConversion"/>
  </si>
  <si>
    <t>: 영점 미복귀에 의한 상대표준불확도</t>
    <phoneticPr fontId="8" type="noConversion"/>
  </si>
  <si>
    <r>
      <t>w</t>
    </r>
    <r>
      <rPr>
        <i/>
        <vertAlign val="subscript"/>
        <sz val="10"/>
        <rFont val="Times New Roman"/>
        <family val="1"/>
      </rPr>
      <t>h.i</t>
    </r>
    <phoneticPr fontId="8" type="noConversion"/>
  </si>
  <si>
    <t>: 왕복오차에 의한 상대표준불확도</t>
    <phoneticPr fontId="8" type="noConversion"/>
  </si>
  <si>
    <r>
      <t>w</t>
    </r>
    <r>
      <rPr>
        <i/>
        <vertAlign val="subscript"/>
        <sz val="10"/>
        <rFont val="Times New Roman"/>
        <family val="1"/>
      </rPr>
      <t>stdc,i</t>
    </r>
    <phoneticPr fontId="8" type="noConversion"/>
  </si>
  <si>
    <t>: 토크 측정기의 상대표준불확도</t>
    <phoneticPr fontId="8" type="noConversion"/>
  </si>
  <si>
    <t>■ 불확도 총괄표</t>
    <phoneticPr fontId="8" type="noConversion"/>
  </si>
  <si>
    <t>불확도 성분</t>
    <phoneticPr fontId="8" type="noConversion"/>
  </si>
  <si>
    <t>추정값</t>
    <phoneticPr fontId="8" type="noConversion"/>
  </si>
  <si>
    <t>상대표준불확도</t>
    <phoneticPr fontId="8" type="noConversion"/>
  </si>
  <si>
    <t>확률분포</t>
    <phoneticPr fontId="8" type="noConversion"/>
  </si>
  <si>
    <t>감도계수</t>
    <phoneticPr fontId="8" type="noConversion"/>
  </si>
  <si>
    <t>불확도 기여량</t>
    <phoneticPr fontId="8" type="noConversion"/>
  </si>
  <si>
    <t>자유도</t>
    <phoneticPr fontId="8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</si>
  <si>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8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</si>
  <si>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8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</si>
  <si>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8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</si>
  <si>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8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</si>
  <si>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</t>
    </r>
    <phoneticPr fontId="8" type="noConversion"/>
  </si>
  <si>
    <t>A</t>
    <phoneticPr fontId="8" type="noConversion"/>
  </si>
  <si>
    <t>B</t>
    <phoneticPr fontId="8" type="noConversion"/>
  </si>
  <si>
    <t>∞</t>
    <phoneticPr fontId="8" type="noConversion"/>
  </si>
  <si>
    <t>C</t>
    <phoneticPr fontId="8" type="noConversion"/>
  </si>
  <si>
    <t>D</t>
    <phoneticPr fontId="8" type="noConversion"/>
  </si>
  <si>
    <t>E</t>
    <phoneticPr fontId="8" type="noConversion"/>
  </si>
  <si>
    <r>
      <t>w</t>
    </r>
    <r>
      <rPr>
        <i/>
        <vertAlign val="subscript"/>
        <sz val="10"/>
        <rFont val="Times New Roman"/>
        <family val="1"/>
      </rPr>
      <t>h,i</t>
    </r>
    <phoneticPr fontId="8" type="noConversion"/>
  </si>
  <si>
    <t>5등급의 경우 감소순 측정의 생략으로 고려하지 않았음.</t>
    <phoneticPr fontId="8" type="noConversion"/>
  </si>
  <si>
    <t>F</t>
    <phoneticPr fontId="8" type="noConversion"/>
  </si>
  <si>
    <t>G</t>
    <phoneticPr fontId="8" type="noConversion"/>
  </si>
  <si>
    <t>-</t>
    <phoneticPr fontId="8" type="noConversion"/>
  </si>
  <si>
    <t>-</t>
    <phoneticPr fontId="8" type="noConversion"/>
  </si>
  <si>
    <t>■ 표준불확도 성분의 계산</t>
    <phoneticPr fontId="8" type="noConversion"/>
  </si>
  <si>
    <r>
      <t xml:space="preserve">1. 재현성에 의한 상대표준 불확도, </t>
    </r>
    <r>
      <rPr>
        <b/>
        <i/>
        <sz val="10"/>
        <rFont val="Times New Roman"/>
        <family val="1"/>
      </rPr>
      <t>w</t>
    </r>
    <r>
      <rPr>
        <b/>
        <i/>
        <vertAlign val="subscript"/>
        <sz val="10"/>
        <rFont val="Times New Roman"/>
        <family val="1"/>
      </rPr>
      <t>repro,i</t>
    </r>
    <phoneticPr fontId="8" type="noConversion"/>
  </si>
  <si>
    <t xml:space="preserve">A1.  추정값 : </t>
    <phoneticPr fontId="8" type="noConversion"/>
  </si>
  <si>
    <t xml:space="preserve">A2. 상대표준불확도 : </t>
    <phoneticPr fontId="8" type="noConversion"/>
  </si>
  <si>
    <t>×</t>
    <phoneticPr fontId="8" type="noConversion"/>
  </si>
  <si>
    <t>-</t>
    <phoneticPr fontId="8" type="noConversion"/>
  </si>
  <si>
    <t>-</t>
    <phoneticPr fontId="8" type="noConversion"/>
  </si>
  <si>
    <t>+</t>
    <phoneticPr fontId="8" type="noConversion"/>
  </si>
  <si>
    <t>-</t>
    <phoneticPr fontId="8" type="noConversion"/>
  </si>
  <si>
    <t>+</t>
    <phoneticPr fontId="8" type="noConversion"/>
  </si>
  <si>
    <t>×</t>
    <phoneticPr fontId="8" type="noConversion"/>
  </si>
  <si>
    <t>=</t>
    <phoneticPr fontId="8" type="noConversion"/>
  </si>
  <si>
    <t xml:space="preserve">A3. 확률분포 : </t>
    <phoneticPr fontId="8" type="noConversion"/>
  </si>
  <si>
    <t>t</t>
    <phoneticPr fontId="8" type="noConversion"/>
  </si>
  <si>
    <t>A4. 감도계수 :</t>
    <phoneticPr fontId="8" type="noConversion"/>
  </si>
  <si>
    <t>A5. 불확도 기여량 :</t>
    <phoneticPr fontId="8" type="noConversion"/>
  </si>
  <si>
    <t>×</t>
    <phoneticPr fontId="8" type="noConversion"/>
  </si>
  <si>
    <t>=</t>
    <phoneticPr fontId="8" type="noConversion"/>
  </si>
  <si>
    <t>A6. 자유도 :</t>
    <phoneticPr fontId="8" type="noConversion"/>
  </si>
  <si>
    <r>
      <rPr>
        <i/>
        <sz val="10"/>
        <rFont val="Times New Roman"/>
        <family val="1"/>
      </rPr>
      <t>ν</t>
    </r>
    <r>
      <rPr>
        <sz val="10"/>
        <rFont val="맑은 고딕"/>
        <family val="3"/>
        <charset val="129"/>
        <scheme val="major"/>
      </rPr>
      <t>(w</t>
    </r>
    <r>
      <rPr>
        <i/>
        <vertAlign val="subscript"/>
        <sz val="10"/>
        <rFont val="Times New Roman"/>
        <family val="1"/>
      </rPr>
      <t>repro,i</t>
    </r>
    <r>
      <rPr>
        <sz val="10"/>
        <rFont val="맑은 고딕"/>
        <family val="3"/>
        <charset val="129"/>
        <scheme val="major"/>
      </rPr>
      <t>)=</t>
    </r>
    <r>
      <rPr>
        <i/>
        <sz val="10"/>
        <rFont val="Times New Roman"/>
        <family val="1"/>
      </rPr>
      <t>n</t>
    </r>
    <r>
      <rPr>
        <sz val="10"/>
        <rFont val="맑은 고딕"/>
        <family val="3"/>
        <charset val="129"/>
        <scheme val="major"/>
      </rPr>
      <t>-1, 3-1=2</t>
    </r>
    <phoneticPr fontId="8" type="noConversion"/>
  </si>
  <si>
    <r>
      <t xml:space="preserve">2. 분해능에 의한 상대표준 불확도, </t>
    </r>
    <r>
      <rPr>
        <b/>
        <i/>
        <sz val="10"/>
        <rFont val="Times New Roman"/>
        <family val="1"/>
      </rPr>
      <t>w</t>
    </r>
    <r>
      <rPr>
        <b/>
        <i/>
        <vertAlign val="subscript"/>
        <sz val="10"/>
        <rFont val="Times New Roman"/>
        <family val="1"/>
      </rPr>
      <t>res,i</t>
    </r>
    <phoneticPr fontId="8" type="noConversion"/>
  </si>
  <si>
    <t>B1. 추정값 :</t>
    <phoneticPr fontId="8" type="noConversion"/>
  </si>
  <si>
    <t>B2. 상대표준불확도 :</t>
    <phoneticPr fontId="8" type="noConversion"/>
  </si>
  <si>
    <t>×</t>
    <phoneticPr fontId="8" type="noConversion"/>
  </si>
  <si>
    <t>=</t>
    <phoneticPr fontId="8" type="noConversion"/>
  </si>
  <si>
    <t>=</t>
    <phoneticPr fontId="8" type="noConversion"/>
  </si>
  <si>
    <t>B3. 확률분포 :</t>
    <phoneticPr fontId="8" type="noConversion"/>
  </si>
  <si>
    <t>직사각형</t>
    <phoneticPr fontId="8" type="noConversion"/>
  </si>
  <si>
    <t>B4. 감도계수 :</t>
    <phoneticPr fontId="8" type="noConversion"/>
  </si>
  <si>
    <t>B5. 불확도 기여량 :</t>
    <phoneticPr fontId="8" type="noConversion"/>
  </si>
  <si>
    <t>×</t>
    <phoneticPr fontId="8" type="noConversion"/>
  </si>
  <si>
    <r>
      <rPr>
        <i/>
        <sz val="10"/>
        <rFont val="Times New Roman"/>
        <family val="1"/>
      </rPr>
      <t>ν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w</t>
    </r>
    <r>
      <rPr>
        <i/>
        <vertAlign val="subscript"/>
        <sz val="10"/>
        <rFont val="Times New Roman"/>
        <family val="1"/>
      </rPr>
      <t>res,i</t>
    </r>
    <r>
      <rPr>
        <sz val="10"/>
        <rFont val="맑은 고딕"/>
        <family val="3"/>
        <charset val="129"/>
        <scheme val="major"/>
      </rPr>
      <t>)=∞</t>
    </r>
    <phoneticPr fontId="8" type="noConversion"/>
  </si>
  <si>
    <r>
      <rPr>
        <b/>
        <sz val="10"/>
        <rFont val="맑은 고딕"/>
        <family val="1"/>
        <scheme val="major"/>
      </rPr>
      <t>3</t>
    </r>
    <r>
      <rPr>
        <b/>
        <sz val="10"/>
        <rFont val="맑은 고딕"/>
        <family val="3"/>
        <charset val="129"/>
        <scheme val="major"/>
      </rPr>
      <t xml:space="preserve">. 토크 측정기의 평균값과 교정곡선의 편차에 의한 내삽 상대표준 불확도, </t>
    </r>
    <r>
      <rPr>
        <b/>
        <i/>
        <sz val="10"/>
        <rFont val="Times New Roman"/>
        <family val="1"/>
      </rPr>
      <t>w</t>
    </r>
    <r>
      <rPr>
        <b/>
        <i/>
        <vertAlign val="subscript"/>
        <sz val="10"/>
        <rFont val="Times New Roman"/>
        <family val="1"/>
      </rPr>
      <t>a,i</t>
    </r>
    <phoneticPr fontId="8" type="noConversion"/>
  </si>
  <si>
    <t>C2. 상대표준불확도 :</t>
    <phoneticPr fontId="8" type="noConversion"/>
  </si>
  <si>
    <r>
      <rPr>
        <i/>
        <sz val="10"/>
        <rFont val="Times New Roman"/>
        <family val="1"/>
      </rPr>
      <t>d</t>
    </r>
    <r>
      <rPr>
        <i/>
        <vertAlign val="subscript"/>
        <sz val="10"/>
        <rFont val="Times New Roman"/>
        <family val="1"/>
      </rPr>
      <t>i</t>
    </r>
    <r>
      <rPr>
        <vertAlign val="subscript"/>
        <sz val="10"/>
        <rFont val="맑은 고딕"/>
        <family val="3"/>
        <charset val="129"/>
        <scheme val="major"/>
      </rPr>
      <t>,</t>
    </r>
    <r>
      <rPr>
        <i/>
        <vertAlign val="subscript"/>
        <sz val="10"/>
        <rFont val="Times New Roman"/>
        <family val="1"/>
      </rPr>
      <t>a</t>
    </r>
    <r>
      <rPr>
        <sz val="10"/>
        <rFont val="맑은 고딕"/>
        <family val="3"/>
        <charset val="129"/>
        <scheme val="major"/>
      </rPr>
      <t xml:space="preserve"> =</t>
    </r>
    <phoneticPr fontId="8" type="noConversion"/>
  </si>
  <si>
    <t>×</t>
    <phoneticPr fontId="8" type="noConversion"/>
  </si>
  <si>
    <t>+</t>
    <phoneticPr fontId="8" type="noConversion"/>
  </si>
  <si>
    <t>×</t>
    <phoneticPr fontId="8" type="noConversion"/>
  </si>
  <si>
    <r>
      <rPr>
        <i/>
        <sz val="10"/>
        <rFont val="Times New Roman"/>
        <family val="1"/>
      </rPr>
      <t>a</t>
    </r>
    <r>
      <rPr>
        <sz val="10"/>
        <rFont val="맑은 고딕"/>
        <family val="3"/>
        <charset val="129"/>
        <scheme val="major"/>
      </rPr>
      <t xml:space="preserve"> :</t>
    </r>
    <phoneticPr fontId="8" type="noConversion"/>
  </si>
  <si>
    <t>)</t>
    <phoneticPr fontId="8" type="noConversion"/>
  </si>
  <si>
    <t>×</t>
    <phoneticPr fontId="8" type="noConversion"/>
  </si>
  <si>
    <t>=</t>
    <phoneticPr fontId="8" type="noConversion"/>
  </si>
  <si>
    <t>직사각형</t>
    <phoneticPr fontId="8" type="noConversion"/>
  </si>
  <si>
    <r>
      <rPr>
        <i/>
        <sz val="10"/>
        <rFont val="Times New Roman"/>
        <family val="1"/>
      </rPr>
      <t>ν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w</t>
    </r>
    <r>
      <rPr>
        <i/>
        <vertAlign val="subscript"/>
        <sz val="10"/>
        <rFont val="Times New Roman"/>
        <family val="1"/>
      </rPr>
      <t>a,i</t>
    </r>
    <r>
      <rPr>
        <sz val="10"/>
        <rFont val="맑은 고딕"/>
        <family val="3"/>
        <charset val="129"/>
        <scheme val="major"/>
      </rPr>
      <t>)=∞</t>
    </r>
    <phoneticPr fontId="8" type="noConversion"/>
  </si>
  <si>
    <r>
      <t xml:space="preserve">4. 영점 미복귀에 의한 상대표준불확도, </t>
    </r>
    <r>
      <rPr>
        <b/>
        <i/>
        <sz val="10"/>
        <rFont val="Times New Roman"/>
        <family val="1"/>
      </rPr>
      <t>w</t>
    </r>
    <r>
      <rPr>
        <b/>
        <i/>
        <vertAlign val="subscript"/>
        <sz val="10"/>
        <rFont val="Times New Roman"/>
        <family val="1"/>
      </rPr>
      <t>z</t>
    </r>
    <phoneticPr fontId="8" type="noConversion"/>
  </si>
  <si>
    <t>D2. 상대표준불확도 :</t>
    <phoneticPr fontId="8" type="noConversion"/>
  </si>
  <si>
    <t>max</t>
    <phoneticPr fontId="8" type="noConversion"/>
  </si>
  <si>
    <t>-</t>
    <phoneticPr fontId="8" type="noConversion"/>
  </si>
  <si>
    <t>×</t>
    <phoneticPr fontId="8" type="noConversion"/>
  </si>
  <si>
    <t>,</t>
    <phoneticPr fontId="8" type="noConversion"/>
  </si>
  <si>
    <t>,</t>
    <phoneticPr fontId="8" type="noConversion"/>
  </si>
  <si>
    <t>=</t>
    <phoneticPr fontId="8" type="noConversion"/>
  </si>
  <si>
    <t>D3. 확률분포 :</t>
    <phoneticPr fontId="8" type="noConversion"/>
  </si>
  <si>
    <t>직사각형</t>
    <phoneticPr fontId="8" type="noConversion"/>
  </si>
  <si>
    <t>D4. 감도계수 :</t>
    <phoneticPr fontId="8" type="noConversion"/>
  </si>
  <si>
    <t>D5. 불확도 기여량 :</t>
    <phoneticPr fontId="8" type="noConversion"/>
  </si>
  <si>
    <t>=</t>
    <phoneticPr fontId="8" type="noConversion"/>
  </si>
  <si>
    <t>D6. 자유도 :</t>
    <phoneticPr fontId="8" type="noConversion"/>
  </si>
  <si>
    <r>
      <rPr>
        <i/>
        <sz val="10"/>
        <rFont val="Times New Roman"/>
        <family val="1"/>
      </rPr>
      <t>ν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w</t>
    </r>
    <r>
      <rPr>
        <i/>
        <vertAlign val="subscript"/>
        <sz val="10"/>
        <rFont val="Times New Roman"/>
        <family val="1"/>
      </rPr>
      <t>z</t>
    </r>
    <r>
      <rPr>
        <sz val="10"/>
        <rFont val="맑은 고딕"/>
        <family val="3"/>
        <charset val="129"/>
        <scheme val="major"/>
      </rPr>
      <t>)=∞</t>
    </r>
    <phoneticPr fontId="8" type="noConversion"/>
  </si>
  <si>
    <r>
      <t>5. 왕복오차에 의한 상대표준불확도,</t>
    </r>
    <r>
      <rPr>
        <b/>
        <i/>
        <sz val="10"/>
        <rFont val="맑은 고딕"/>
        <family val="3"/>
        <charset val="129"/>
        <scheme val="major"/>
      </rPr>
      <t xml:space="preserve"> </t>
    </r>
    <r>
      <rPr>
        <b/>
        <i/>
        <sz val="10"/>
        <rFont val="Times New Roman"/>
        <family val="1"/>
      </rPr>
      <t>w</t>
    </r>
    <r>
      <rPr>
        <b/>
        <i/>
        <vertAlign val="subscript"/>
        <sz val="10"/>
        <rFont val="Times New Roman"/>
        <family val="1"/>
      </rPr>
      <t>h</t>
    </r>
    <r>
      <rPr>
        <b/>
        <i/>
        <vertAlign val="subscript"/>
        <sz val="10"/>
        <rFont val="맑은 고딕"/>
        <family val="3"/>
        <charset val="129"/>
        <scheme val="major"/>
      </rPr>
      <t>,i</t>
    </r>
    <phoneticPr fontId="8" type="noConversion"/>
  </si>
  <si>
    <t xml:space="preserve">E. 2등급 및 5등급의 토크 측정기를 교정할 경우, 감소순 측정을 생략할 수 있다. 감소순을 생략한 경우에는 </t>
    <phoneticPr fontId="8" type="noConversion"/>
  </si>
  <si>
    <t xml:space="preserve">   측정불확도 계산 시에 왕복오차에 기인한 측정불확도 성분을 포함시키지 않는다.</t>
    <phoneticPr fontId="8" type="noConversion"/>
  </si>
  <si>
    <r>
      <t xml:space="preserve">6. 토크 교정기의 상대표준불확도, </t>
    </r>
    <r>
      <rPr>
        <b/>
        <i/>
        <sz val="10"/>
        <rFont val="Times New Roman"/>
        <family val="1"/>
      </rPr>
      <t>w</t>
    </r>
    <r>
      <rPr>
        <b/>
        <i/>
        <vertAlign val="subscript"/>
        <sz val="10"/>
        <rFont val="Times New Roman"/>
        <family val="1"/>
      </rPr>
      <t>stdc,i</t>
    </r>
    <phoneticPr fontId="8" type="noConversion"/>
  </si>
  <si>
    <t>F1. 추정값 :</t>
    <phoneticPr fontId="8" type="noConversion"/>
  </si>
  <si>
    <t>F2. 상대표준불확도 :</t>
    <phoneticPr fontId="8" type="noConversion"/>
  </si>
  <si>
    <r>
      <t xml:space="preserve">( 신뢰수준 약 95 %, </t>
    </r>
    <r>
      <rPr>
        <i/>
        <sz val="10"/>
        <rFont val="돋움"/>
        <family val="3"/>
        <charset val="129"/>
      </rPr>
      <t>k</t>
    </r>
    <r>
      <rPr>
        <sz val="10"/>
        <rFont val="맑은 고딕"/>
        <family val="3"/>
        <charset val="129"/>
        <scheme val="major"/>
      </rPr>
      <t>=2)</t>
    </r>
    <phoneticPr fontId="8" type="noConversion"/>
  </si>
  <si>
    <t>=</t>
    <phoneticPr fontId="8" type="noConversion"/>
  </si>
  <si>
    <t>=</t>
    <phoneticPr fontId="8" type="noConversion"/>
  </si>
  <si>
    <t>F3. 확률분포 :</t>
    <phoneticPr fontId="8" type="noConversion"/>
  </si>
  <si>
    <t>정규분포</t>
    <phoneticPr fontId="8" type="noConversion"/>
  </si>
  <si>
    <t>F4. 감도계수 :</t>
    <phoneticPr fontId="8" type="noConversion"/>
  </si>
  <si>
    <t>F5. 불확도 기여량 :</t>
    <phoneticPr fontId="8" type="noConversion"/>
  </si>
  <si>
    <t>F6. 자유도 :</t>
    <phoneticPr fontId="8" type="noConversion"/>
  </si>
  <si>
    <r>
      <rPr>
        <i/>
        <sz val="10"/>
        <rFont val="Times New Roman"/>
        <family val="1"/>
      </rPr>
      <t>ν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w</t>
    </r>
    <r>
      <rPr>
        <i/>
        <vertAlign val="subscript"/>
        <sz val="10"/>
        <rFont val="Times New Roman"/>
        <family val="1"/>
      </rPr>
      <t>stdc,i</t>
    </r>
    <r>
      <rPr>
        <sz val="10"/>
        <rFont val="맑은 고딕"/>
        <family val="3"/>
        <charset val="129"/>
        <scheme val="major"/>
      </rPr>
      <t>)=∞</t>
    </r>
    <phoneticPr fontId="8" type="noConversion"/>
  </si>
  <si>
    <t>■ 합성표준불확도 계산</t>
    <phoneticPr fontId="8" type="noConversion"/>
  </si>
  <si>
    <t>(</t>
    <phoneticPr fontId="8" type="noConversion"/>
  </si>
  <si>
    <r>
      <t>)</t>
    </r>
    <r>
      <rPr>
        <vertAlign val="superscript"/>
        <sz val="10"/>
        <rFont val="맑은 고딕"/>
        <family val="3"/>
        <charset val="129"/>
        <scheme val="major"/>
      </rPr>
      <t>2</t>
    </r>
    <r>
      <rPr>
        <sz val="10"/>
        <rFont val="맑은 고딕"/>
        <family val="3"/>
        <charset val="129"/>
        <scheme val="major"/>
      </rPr>
      <t>+</t>
    </r>
    <phoneticPr fontId="8" type="noConversion"/>
  </si>
  <si>
    <t>(</t>
    <phoneticPr fontId="8" type="noConversion"/>
  </si>
  <si>
    <r>
      <t>)</t>
    </r>
    <r>
      <rPr>
        <vertAlign val="superscript"/>
        <sz val="10"/>
        <rFont val="맑은 고딕"/>
        <family val="3"/>
        <charset val="129"/>
        <scheme val="major"/>
      </rPr>
      <t>2</t>
    </r>
    <r>
      <rPr>
        <sz val="10"/>
        <rFont val="맑은 고딕"/>
        <family val="3"/>
        <charset val="129"/>
        <scheme val="major"/>
      </rPr>
      <t>+</t>
    </r>
    <phoneticPr fontId="8" type="noConversion"/>
  </si>
  <si>
    <t>(</t>
    <phoneticPr fontId="8" type="noConversion"/>
  </si>
  <si>
    <r>
      <t>)</t>
    </r>
    <r>
      <rPr>
        <vertAlign val="superscript"/>
        <sz val="10"/>
        <rFont val="맑은 고딕"/>
        <family val="3"/>
        <charset val="129"/>
        <scheme val="major"/>
      </rPr>
      <t>2</t>
    </r>
    <r>
      <rPr>
        <sz val="10"/>
        <rFont val="맑은 고딕"/>
        <family val="3"/>
        <charset val="129"/>
        <scheme val="major"/>
      </rPr>
      <t>+</t>
    </r>
    <phoneticPr fontId="8" type="noConversion"/>
  </si>
  <si>
    <t>+</t>
    <phoneticPr fontId="8" type="noConversion"/>
  </si>
  <si>
    <t>(</t>
    <phoneticPr fontId="8" type="noConversion"/>
  </si>
  <si>
    <r>
      <t>)</t>
    </r>
    <r>
      <rPr>
        <vertAlign val="superscript"/>
        <sz val="10"/>
        <rFont val="맑은 고딕"/>
        <family val="3"/>
        <charset val="129"/>
        <scheme val="major"/>
      </rPr>
      <t>2</t>
    </r>
    <phoneticPr fontId="8" type="noConversion"/>
  </si>
  <si>
    <t>■ 유효자유도</t>
    <phoneticPr fontId="8" type="noConversion"/>
  </si>
  <si>
    <t>+</t>
    <phoneticPr fontId="8" type="noConversion"/>
  </si>
  <si>
    <t>+</t>
    <phoneticPr fontId="8" type="noConversion"/>
  </si>
  <si>
    <t>■ 측정불확도</t>
    <phoneticPr fontId="8" type="noConversion"/>
  </si>
  <si>
    <r>
      <t xml:space="preserve">유효자유도가 10 이상인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 xml:space="preserve">=2를 적용하고, 10 미만인 경우 t 분포표에서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구한다.</t>
    </r>
    <phoneticPr fontId="8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</si>
  <si>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돋움"/>
        <family val="3"/>
        <charset val="129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</t>
    </r>
    <phoneticPr fontId="8" type="noConversion"/>
  </si>
  <si>
    <t>×</t>
    <phoneticPr fontId="8" type="noConversion"/>
  </si>
  <si>
    <t>=</t>
    <phoneticPr fontId="8" type="noConversion"/>
  </si>
  <si>
    <t>■ t 분포표</t>
    <phoneticPr fontId="8" type="noConversion"/>
  </si>
  <si>
    <t>신뢰수준(%)</t>
    <phoneticPr fontId="8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</si>
  <si>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교정료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계산</t>
    </r>
    <phoneticPr fontId="8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</si>
  <si>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2</t>
    </r>
    <phoneticPr fontId="8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</si>
  <si>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3</t>
    </r>
    <phoneticPr fontId="8" type="noConversion"/>
  </si>
  <si>
    <r>
      <rPr>
        <sz val="10"/>
        <rFont val="돋움"/>
        <family val="3"/>
        <charset val="129"/>
      </rPr>
      <t>기본수수료</t>
    </r>
    <phoneticPr fontId="8" type="noConversion"/>
  </si>
  <si>
    <r>
      <rPr>
        <sz val="10"/>
        <rFont val="돋움"/>
        <family val="3"/>
        <charset val="129"/>
      </rPr>
      <t>추가수수료</t>
    </r>
    <phoneticPr fontId="8" type="noConversion"/>
  </si>
  <si>
    <r>
      <rPr>
        <sz val="10"/>
        <rFont val="돋움"/>
        <family val="3"/>
        <charset val="129"/>
      </rPr>
      <t>항목</t>
    </r>
    <phoneticPr fontId="8" type="noConversion"/>
  </si>
  <si>
    <r>
      <rPr>
        <sz val="10"/>
        <rFont val="돋움"/>
        <family val="3"/>
        <charset val="129"/>
      </rPr>
      <t>최대용량</t>
    </r>
    <r>
      <rPr>
        <sz val="10"/>
        <rFont val="Tahoma"/>
        <family val="2"/>
      </rPr>
      <t xml:space="preserve"> (N</t>
    </r>
    <r>
      <rPr>
        <sz val="10"/>
        <rFont val="돋움"/>
        <family val="3"/>
        <charset val="129"/>
      </rPr>
      <t>·</t>
    </r>
    <r>
      <rPr>
        <sz val="10"/>
        <rFont val="Tahoma"/>
        <family val="2"/>
      </rPr>
      <t>m)</t>
    </r>
    <phoneticPr fontId="8" type="noConversion"/>
  </si>
  <si>
    <t>측정방향</t>
    <phoneticPr fontId="8" type="noConversion"/>
  </si>
  <si>
    <t>교정점</t>
    <phoneticPr fontId="8" type="noConversion"/>
  </si>
  <si>
    <t>추가교정점수</t>
    <phoneticPr fontId="8" type="noConversion"/>
  </si>
  <si>
    <r>
      <rPr>
        <sz val="10"/>
        <rFont val="돋움"/>
        <family val="3"/>
        <charset val="129"/>
      </rPr>
      <t>합계</t>
    </r>
    <phoneticPr fontId="8" type="noConversion"/>
  </si>
  <si>
    <r>
      <t>N</t>
    </r>
    <r>
      <rPr>
        <sz val="10"/>
        <rFont val="돋움"/>
        <family val="3"/>
        <charset val="129"/>
      </rPr>
      <t>·</t>
    </r>
    <r>
      <rPr>
        <sz val="10"/>
        <rFont val="Tahoma"/>
        <family val="2"/>
      </rPr>
      <t xml:space="preserve">m </t>
    </r>
    <r>
      <rPr>
        <sz val="10"/>
        <rFont val="돋움"/>
        <family val="3"/>
        <charset val="129"/>
      </rPr>
      <t>이하</t>
    </r>
    <phoneticPr fontId="8" type="noConversion"/>
  </si>
  <si>
    <t>단방향</t>
    <phoneticPr fontId="8" type="noConversion"/>
  </si>
  <si>
    <t>5 교정점</t>
    <phoneticPr fontId="8" type="noConversion"/>
  </si>
  <si>
    <r>
      <rPr>
        <sz val="10"/>
        <rFont val="돋움"/>
        <family val="3"/>
        <charset val="129"/>
      </rPr>
      <t>추가</t>
    </r>
    <r>
      <rPr>
        <sz val="10"/>
        <rFont val="Tahoma"/>
        <family val="2"/>
      </rPr>
      <t xml:space="preserve"> Range </t>
    </r>
    <r>
      <rPr>
        <sz val="10"/>
        <rFont val="돋움"/>
        <family val="3"/>
        <charset val="129"/>
      </rPr>
      <t>마다</t>
    </r>
    <r>
      <rPr>
        <sz val="10"/>
        <rFont val="Tahoma"/>
        <family val="2"/>
      </rPr>
      <t xml:space="preserve"> 100% </t>
    </r>
    <r>
      <rPr>
        <sz val="10"/>
        <rFont val="돋움"/>
        <family val="3"/>
        <charset val="129"/>
      </rPr>
      <t>추가</t>
    </r>
    <phoneticPr fontId="8" type="noConversion"/>
  </si>
  <si>
    <t>Range 1</t>
    <phoneticPr fontId="8" type="noConversion"/>
  </si>
  <si>
    <t>10 교정점</t>
    <phoneticPr fontId="8" type="noConversion"/>
  </si>
  <si>
    <t>양방향</t>
    <phoneticPr fontId="8" type="noConversion"/>
  </si>
  <si>
    <r>
      <rPr>
        <b/>
        <sz val="10"/>
        <color rgb="FFFF0000"/>
        <rFont val="돋움"/>
        <family val="3"/>
        <charset val="129"/>
      </rPr>
      <t>※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교정점</t>
    </r>
    <r>
      <rPr>
        <b/>
        <sz val="10"/>
        <color rgb="FFFF0000"/>
        <rFont val="Tahoma"/>
        <family val="2"/>
      </rPr>
      <t xml:space="preserve"> 5 Point </t>
    </r>
    <r>
      <rPr>
        <b/>
        <sz val="10"/>
        <color rgb="FFFF0000"/>
        <rFont val="돋움"/>
        <family val="3"/>
        <charset val="129"/>
      </rPr>
      <t>를</t>
    </r>
    <r>
      <rPr>
        <b/>
        <sz val="10"/>
        <color rgb="FFFF0000"/>
        <rFont val="Tahoma"/>
        <family val="2"/>
      </rPr>
      <t xml:space="preserve"> 1 Range</t>
    </r>
    <r>
      <rPr>
        <b/>
        <sz val="10"/>
        <color rgb="FFFF0000"/>
        <rFont val="돋움"/>
        <family val="3"/>
        <charset val="129"/>
      </rPr>
      <t>로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간주하였음</t>
    </r>
    <r>
      <rPr>
        <b/>
        <sz val="10"/>
        <color rgb="FFFF0000"/>
        <rFont val="Tahoma"/>
        <family val="2"/>
      </rPr>
      <t>.</t>
    </r>
    <phoneticPr fontId="8" type="noConversion"/>
  </si>
  <si>
    <r>
      <t>N</t>
    </r>
    <r>
      <rPr>
        <sz val="10"/>
        <rFont val="돋움"/>
        <family val="3"/>
        <charset val="129"/>
      </rPr>
      <t>·</t>
    </r>
    <r>
      <rPr>
        <sz val="10"/>
        <rFont val="Tahoma"/>
        <family val="2"/>
      </rPr>
      <t xml:space="preserve">m </t>
    </r>
    <r>
      <rPr>
        <sz val="10"/>
        <rFont val="돋움"/>
        <family val="3"/>
        <charset val="129"/>
      </rPr>
      <t>초과</t>
    </r>
    <phoneticPr fontId="8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</si>
  <si>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1</t>
    </r>
    <phoneticPr fontId="8" type="noConversion"/>
  </si>
  <si>
    <r>
      <rPr>
        <sz val="10"/>
        <rFont val="돋움"/>
        <family val="3"/>
        <charset val="129"/>
      </rPr>
      <t>기본수수료</t>
    </r>
    <phoneticPr fontId="8" type="noConversion"/>
  </si>
  <si>
    <r>
      <rPr>
        <sz val="10"/>
        <rFont val="돋움"/>
        <family val="3"/>
        <charset val="129"/>
      </rPr>
      <t>소계</t>
    </r>
    <phoneticPr fontId="8" type="noConversion"/>
  </si>
  <si>
    <r>
      <t>N</t>
    </r>
    <r>
      <rPr>
        <sz val="10"/>
        <rFont val="돋움"/>
        <family val="3"/>
        <charset val="129"/>
      </rPr>
      <t>·</t>
    </r>
    <r>
      <rPr>
        <sz val="10"/>
        <rFont val="Tahoma"/>
        <family val="2"/>
      </rPr>
      <t xml:space="preserve">m </t>
    </r>
    <r>
      <rPr>
        <sz val="10"/>
        <rFont val="돋움"/>
        <family val="3"/>
        <charset val="129"/>
      </rPr>
      <t>이하</t>
    </r>
    <phoneticPr fontId="8" type="noConversion"/>
  </si>
  <si>
    <t>단방향</t>
    <phoneticPr fontId="8" type="noConversion"/>
  </si>
  <si>
    <t>10 교정점</t>
    <phoneticPr fontId="8" type="noConversion"/>
  </si>
  <si>
    <t>양방향</t>
    <phoneticPr fontId="8" type="noConversion"/>
  </si>
  <si>
    <t>5 교정점</t>
    <phoneticPr fontId="8" type="noConversion"/>
  </si>
  <si>
    <r>
      <t>N</t>
    </r>
    <r>
      <rPr>
        <sz val="10"/>
        <rFont val="돋움"/>
        <family val="3"/>
        <charset val="129"/>
      </rPr>
      <t>·</t>
    </r>
    <r>
      <rPr>
        <sz val="10"/>
        <rFont val="Tahoma"/>
        <family val="2"/>
      </rPr>
      <t xml:space="preserve">m </t>
    </r>
    <r>
      <rPr>
        <sz val="10"/>
        <rFont val="돋움"/>
        <family val="3"/>
        <charset val="129"/>
      </rPr>
      <t>이하</t>
    </r>
    <phoneticPr fontId="8" type="noConversion"/>
  </si>
  <si>
    <t>5 교정점</t>
    <phoneticPr fontId="8" type="noConversion"/>
  </si>
  <si>
    <r>
      <rPr>
        <b/>
        <sz val="10"/>
        <color rgb="FFFF0000"/>
        <rFont val="돋움"/>
        <family val="3"/>
        <charset val="129"/>
      </rPr>
      <t>기본</t>
    </r>
    <r>
      <rPr>
        <b/>
        <sz val="10"/>
        <color rgb="FFFF0000"/>
        <rFont val="Tahoma"/>
        <family val="2"/>
      </rPr>
      <t xml:space="preserve"> 1 Range</t>
    </r>
    <r>
      <rPr>
        <b/>
        <sz val="10"/>
        <color rgb="FFFF0000"/>
        <rFont val="돋움"/>
        <family val="3"/>
        <charset val="129"/>
      </rPr>
      <t>당</t>
    </r>
    <r>
      <rPr>
        <b/>
        <sz val="10"/>
        <color rgb="FFFF0000"/>
        <rFont val="Tahoma"/>
        <family val="2"/>
      </rPr>
      <t xml:space="preserve"> 0</t>
    </r>
    <r>
      <rPr>
        <b/>
        <sz val="10"/>
        <color rgb="FFFF0000"/>
        <rFont val="돋움"/>
        <family val="3"/>
        <charset val="129"/>
      </rPr>
      <t>점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제외하고</t>
    </r>
    <r>
      <rPr>
        <b/>
        <sz val="10"/>
        <color rgb="FFFF0000"/>
        <rFont val="Tahoma"/>
        <family val="2"/>
      </rPr>
      <t xml:space="preserve"> 5 Point</t>
    </r>
    <r>
      <rPr>
        <b/>
        <sz val="10"/>
        <color rgb="FFFF0000"/>
        <rFont val="돋움"/>
        <family val="3"/>
        <charset val="129"/>
      </rPr>
      <t>를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측정하므로</t>
    </r>
    <r>
      <rPr>
        <b/>
        <sz val="10"/>
        <color rgb="FFFF0000"/>
        <rFont val="Tahoma"/>
        <family val="2"/>
      </rPr>
      <t xml:space="preserve"> 1 Point </t>
    </r>
    <r>
      <rPr>
        <b/>
        <sz val="10"/>
        <color rgb="FFFF0000"/>
        <rFont val="돋움"/>
        <family val="3"/>
        <charset val="129"/>
      </rPr>
      <t>추가시</t>
    </r>
    <r>
      <rPr>
        <b/>
        <sz val="10"/>
        <color rgb="FFFF0000"/>
        <rFont val="Tahoma"/>
        <family val="2"/>
      </rPr>
      <t xml:space="preserve"> 20% </t>
    </r>
    <r>
      <rPr>
        <b/>
        <sz val="10"/>
        <color rgb="FFFF0000"/>
        <rFont val="돋움"/>
        <family val="3"/>
        <charset val="129"/>
      </rPr>
      <t>추가함</t>
    </r>
    <r>
      <rPr>
        <b/>
        <sz val="10"/>
        <color rgb="FFFF0000"/>
        <rFont val="Tahoma"/>
        <family val="2"/>
      </rPr>
      <t>.</t>
    </r>
    <phoneticPr fontId="8" type="noConversion"/>
  </si>
  <si>
    <r>
      <t>N</t>
    </r>
    <r>
      <rPr>
        <sz val="10"/>
        <rFont val="돋움"/>
        <family val="3"/>
        <charset val="129"/>
      </rPr>
      <t>·</t>
    </r>
    <r>
      <rPr>
        <sz val="10"/>
        <rFont val="Tahoma"/>
        <family val="2"/>
      </rPr>
      <t xml:space="preserve">m </t>
    </r>
    <r>
      <rPr>
        <sz val="10"/>
        <rFont val="돋움"/>
        <family val="3"/>
        <charset val="129"/>
      </rPr>
      <t>이하</t>
    </r>
    <phoneticPr fontId="8" type="noConversion"/>
  </si>
  <si>
    <r>
      <t>N</t>
    </r>
    <r>
      <rPr>
        <sz val="10"/>
        <rFont val="돋움"/>
        <family val="3"/>
        <charset val="129"/>
      </rPr>
      <t>·</t>
    </r>
    <r>
      <rPr>
        <sz val="10"/>
        <rFont val="Tahoma"/>
        <family val="2"/>
      </rPr>
      <t xml:space="preserve">m </t>
    </r>
    <r>
      <rPr>
        <sz val="10"/>
        <rFont val="돋움"/>
        <family val="3"/>
        <charset val="129"/>
      </rPr>
      <t>이하</t>
    </r>
    <phoneticPr fontId="8" type="noConversion"/>
  </si>
  <si>
    <t>단방향</t>
    <phoneticPr fontId="8" type="noConversion"/>
  </si>
  <si>
    <t>5 교정점</t>
    <phoneticPr fontId="8" type="noConversion"/>
  </si>
  <si>
    <t>양방향</t>
    <phoneticPr fontId="8" type="noConversion"/>
  </si>
  <si>
    <t>10 교정점</t>
    <phoneticPr fontId="8" type="noConversion"/>
  </si>
  <si>
    <r>
      <t>N</t>
    </r>
    <r>
      <rPr>
        <sz val="10"/>
        <rFont val="돋움"/>
        <family val="3"/>
        <charset val="129"/>
      </rPr>
      <t>·</t>
    </r>
    <r>
      <rPr>
        <sz val="10"/>
        <rFont val="Tahoma"/>
        <family val="2"/>
      </rPr>
      <t xml:space="preserve">m </t>
    </r>
    <r>
      <rPr>
        <sz val="10"/>
        <rFont val="돋움"/>
        <family val="3"/>
        <charset val="129"/>
      </rPr>
      <t>초과</t>
    </r>
    <phoneticPr fontId="8" type="noConversion"/>
  </si>
  <si>
    <t>단방향</t>
    <phoneticPr fontId="8" type="noConversion"/>
  </si>
  <si>
    <t>10 교정점</t>
    <phoneticPr fontId="8" type="noConversion"/>
  </si>
  <si>
    <r>
      <t>N</t>
    </r>
    <r>
      <rPr>
        <sz val="10"/>
        <rFont val="돋움"/>
        <family val="3"/>
        <charset val="129"/>
      </rPr>
      <t>·</t>
    </r>
    <r>
      <rPr>
        <sz val="10"/>
        <rFont val="Tahoma"/>
        <family val="2"/>
      </rPr>
      <t xml:space="preserve">m </t>
    </r>
    <r>
      <rPr>
        <sz val="10"/>
        <rFont val="돋움"/>
        <family val="3"/>
        <charset val="129"/>
      </rPr>
      <t>초과</t>
    </r>
    <phoneticPr fontId="8" type="noConversion"/>
  </si>
  <si>
    <t>10 교정점</t>
    <phoneticPr fontId="8" type="noConversion"/>
  </si>
  <si>
    <t>교정포인트를 늘려달라는 업체 요구가 증가 함에 따라, 교정점 추가분을 적용하였음.</t>
    <phoneticPr fontId="8" type="noConversion"/>
  </si>
  <si>
    <t>교정점 추가분</t>
    <phoneticPr fontId="8" type="noConversion"/>
  </si>
  <si>
    <t>Decision</t>
  </si>
  <si>
    <t>* 토크 교정기의 상대측정불확도를 포함인자로 나누어 계산함.</t>
    <phoneticPr fontId="8" type="noConversion"/>
  </si>
  <si>
    <t xml:space="preserve">  토크 교정기의 상대측정불확도 :</t>
    <phoneticPr fontId="8" type="noConversion"/>
  </si>
  <si>
    <t>: 실토크</t>
    <phoneticPr fontId="8" type="noConversion"/>
  </si>
  <si>
    <t>: 실토크</t>
    <phoneticPr fontId="8" type="noConversion"/>
  </si>
  <si>
    <t>: Reference Torque</t>
    <phoneticPr fontId="8" type="noConversion"/>
  </si>
  <si>
    <t>: Reference Torque</t>
    <phoneticPr fontId="8" type="noConversion"/>
  </si>
  <si>
    <t>사용중지?</t>
  </si>
  <si>
    <t>(N·m)</t>
    <phoneticPr fontId="8" type="noConversion"/>
  </si>
  <si>
    <t>COID</t>
    <phoneticPr fontId="8" type="noConversion"/>
  </si>
  <si>
    <r>
      <t>U+</t>
    </r>
    <r>
      <rPr>
        <sz val="9"/>
        <rFont val="돋움"/>
        <family val="3"/>
        <charset val="129"/>
      </rPr>
      <t>α</t>
    </r>
    <phoneticPr fontId="8" type="noConversion"/>
  </si>
  <si>
    <t>fees</t>
    <phoneticPr fontId="8" type="noConversion"/>
  </si>
  <si>
    <t>P/F</t>
    <phoneticPr fontId="8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</si>
  <si>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8" type="noConversion"/>
  </si>
  <si>
    <t>● 교정결과</t>
    <phoneticPr fontId="8" type="noConversion"/>
  </si>
  <si>
    <t>측정방향</t>
    <phoneticPr fontId="8" type="noConversion"/>
  </si>
  <si>
    <t>Standard Value</t>
    <phoneticPr fontId="8" type="noConversion"/>
  </si>
  <si>
    <t>Unit</t>
    <phoneticPr fontId="8" type="noConversion"/>
  </si>
  <si>
    <t>Spec</t>
    <phoneticPr fontId="8" type="noConversion"/>
  </si>
  <si>
    <t>조정 전</t>
    <phoneticPr fontId="8" type="noConversion"/>
  </si>
  <si>
    <t>조정 후</t>
    <phoneticPr fontId="8" type="noConversion"/>
  </si>
  <si>
    <t>Measurement Uncertainty</t>
    <phoneticPr fontId="8" type="noConversion"/>
  </si>
  <si>
    <t>시계방향</t>
    <phoneticPr fontId="8" type="noConversion"/>
  </si>
  <si>
    <t>N·m</t>
  </si>
  <si>
    <t>측정불확도</t>
    <phoneticPr fontId="8" type="noConversion"/>
  </si>
  <si>
    <t>보정값</t>
    <phoneticPr fontId="8" type="noConversion"/>
  </si>
  <si>
    <t>계산</t>
    <phoneticPr fontId="8" type="noConversion"/>
  </si>
  <si>
    <t>결정</t>
    <phoneticPr fontId="8" type="noConversion"/>
  </si>
  <si>
    <t>적용</t>
    <phoneticPr fontId="8" type="noConversion"/>
  </si>
  <si>
    <t>상대측정불확도 (%)</t>
    <phoneticPr fontId="8" type="noConversion"/>
  </si>
  <si>
    <t>-</t>
    <phoneticPr fontId="8" type="noConversion"/>
  </si>
  <si>
    <t>소수점</t>
    <phoneticPr fontId="8" type="noConversion"/>
  </si>
  <si>
    <t>0.000 000</t>
    <phoneticPr fontId="8" type="noConversion"/>
  </si>
  <si>
    <t>불확도(%)</t>
    <phoneticPr fontId="8" type="noConversion"/>
  </si>
  <si>
    <t>불확도(N·m)</t>
    <phoneticPr fontId="8" type="noConversion"/>
  </si>
  <si>
    <t>측정불확도</t>
    <phoneticPr fontId="8" type="noConversion"/>
  </si>
  <si>
    <t>결정</t>
    <phoneticPr fontId="8" type="noConversion"/>
  </si>
  <si>
    <t>Number</t>
    <phoneticPr fontId="8" type="noConversion"/>
  </si>
  <si>
    <t>Format</t>
    <phoneticPr fontId="8" type="noConversion"/>
  </si>
  <si>
    <t>소수점</t>
    <phoneticPr fontId="8" type="noConversion"/>
  </si>
  <si>
    <t>Hynix?</t>
    <phoneticPr fontId="8" type="noConversion"/>
  </si>
  <si>
    <t>성적서</t>
    <phoneticPr fontId="8" type="noConversion"/>
  </si>
  <si>
    <t>Measured
Value</t>
    <phoneticPr fontId="8" type="noConversion"/>
  </si>
  <si>
    <t>Correction
Value</t>
    <phoneticPr fontId="8" type="noConversion"/>
  </si>
  <si>
    <t>Pass
/Fail</t>
    <phoneticPr fontId="8" type="noConversion"/>
  </si>
  <si>
    <t>MEASURED VALUE (조정후, CW)</t>
  </si>
  <si>
    <t>MEASURED VALUE (조정후, CCW)</t>
  </si>
  <si>
    <r>
      <t xml:space="preserve">1. </t>
    </r>
    <r>
      <rPr>
        <b/>
        <sz val="9"/>
        <rFont val="돋움"/>
        <family val="3"/>
        <charset val="129"/>
      </rPr>
      <t>측정결과</t>
    </r>
    <r>
      <rPr>
        <b/>
        <sz val="9"/>
        <rFont val="Tahoma"/>
        <family val="2"/>
      </rPr>
      <t xml:space="preserve"> (</t>
    </r>
    <r>
      <rPr>
        <b/>
        <sz val="9"/>
        <rFont val="돋움"/>
        <family val="3"/>
        <charset val="129"/>
      </rPr>
      <t>조정후</t>
    </r>
    <r>
      <rPr>
        <b/>
        <sz val="9"/>
        <rFont val="Tahoma"/>
        <family val="2"/>
      </rPr>
      <t>)</t>
    </r>
    <phoneticPr fontId="8" type="noConversion"/>
  </si>
  <si>
    <t>◆ 측정불확도 추정보고서 (조정후) ◆</t>
    <phoneticPr fontId="8" type="noConversion"/>
  </si>
  <si>
    <t>※ 신뢰수준 약 95 %,</t>
  </si>
  <si>
    <t>U &amp;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</si>
</sst>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7">
    <numFmt numFmtId="41" formatCode="_-* #,##0_-;\-* #,##0_-;_-* &quot;-&quot;_-;_-@_-"/>
    <numFmt numFmtId="43" formatCode="_-* #,##0.00_-;\-* #,##0.00_-;_-* &quot;-&quot;??_-;_-@_-"/>
    <numFmt numFmtId="176" formatCode="&quot;₩&quot;#,##0;&quot;₩&quot;&quot;₩&quot;&quot;₩&quot;&quot;₩&quot;&quot;₩&quot;&quot;₩&quot;&quot;₩&quot;&quot;₩&quot;&quot;₩&quot;\-#,##0"/>
    <numFmt numFmtId="177" formatCode="_ * #,##0.00_ ;_ * &quot;₩&quot;&quot;₩&quot;&quot;₩&quot;&quot;₩&quot;&quot;₩&quot;&quot;₩&quot;&quot;₩&quot;\-#,##0.00_ ;_ * &quot;-&quot;??_ ;_ @_ "/>
    <numFmt numFmtId="178" formatCode="&quot;₩&quot;#,##0;[Red]&quot;₩&quot;&quot;₩&quot;&quot;₩&quot;&quot;₩&quot;&quot;₩&quot;&quot;₩&quot;&quot;₩&quot;&quot;₩&quot;&quot;₩&quot;\-#,##0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################################"/>
    <numFmt numFmtId="184" formatCode="0.0\ &quot;℃&quot;"/>
    <numFmt numFmtId="185" formatCode="0\ &quot;％ R.H.&quot;"/>
    <numFmt numFmtId="186" formatCode="0.0\ &quot;hPa&quot;"/>
    <numFmt numFmtId="187" formatCode="0.000\ 00"/>
    <numFmt numFmtId="188" formatCode="0.000\ 000"/>
    <numFmt numFmtId="189" formatCode="#\ ##0"/>
    <numFmt numFmtId="190" formatCode="0.000"/>
    <numFmt numFmtId="191" formatCode="0.0_);[Red]\(0.0\)"/>
    <numFmt numFmtId="192" formatCode="0.0"/>
    <numFmt numFmtId="193" formatCode="0.000\ 0"/>
    <numFmt numFmtId="194" formatCode="0\ &quot;%&quot;"/>
    <numFmt numFmtId="195" formatCode="0.00.E+00"/>
    <numFmt numFmtId="196" formatCode="0.000\ &quot;%&quot;"/>
    <numFmt numFmtId="197" formatCode="#\ ###\ ###"/>
    <numFmt numFmtId="198" formatCode="####\-##\-##"/>
    <numFmt numFmtId="199" formatCode="0.0E+00"/>
    <numFmt numFmtId="200" formatCode="0.0.E+00"/>
    <numFmt numFmtId="201" formatCode="0.00000000_ "/>
    <numFmt numFmtId="202" formatCode="0.0\ &quot;℃&quot;\ &quot;±&quot;"/>
    <numFmt numFmtId="203" formatCode="0.0000_ "/>
    <numFmt numFmtId="204" formatCode="0.00_ "/>
    <numFmt numFmtId="205" formatCode="&quot;(분해능 :&quot;\ 0.00\ &quot;Nm)&quot;"/>
    <numFmt numFmtId="206" formatCode="0.0_ "/>
    <numFmt numFmtId="207" formatCode="0.000_ "/>
    <numFmt numFmtId="208" formatCode="0.000\ &quot;Nm&quot;"/>
    <numFmt numFmtId="209" formatCode="0.00\ &quot;Nm&quot;"/>
    <numFmt numFmtId="210" formatCode="0.00000_ "/>
    <numFmt numFmtId="211" formatCode="0.000\ 000\ 000"/>
    <numFmt numFmtId="212" formatCode="0_ "/>
    <numFmt numFmtId="213" formatCode="0.000\ 000\ &quot;N&quot;"/>
    <numFmt numFmtId="214" formatCode="0.00\ &quot;μm&quot;"/>
    <numFmt numFmtId="215" formatCode="0.000000_ "/>
    <numFmt numFmtId="216" formatCode="0.00000"/>
    <numFmt numFmtId="217" formatCode="0.0000"/>
    <numFmt numFmtId="218" formatCode="0.000\ 000\ E+00"/>
    <numFmt numFmtId="219" formatCode="0.000_);[Red]\(0.000\)"/>
    <numFmt numFmtId="220" formatCode="_-* #,##0_-;\-* #,##0_-;_-* &quot;-&quot;??_-;_-@_-"/>
  </numFmts>
  <fonts count="11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b/>
      <sz val="9"/>
      <color indexed="10"/>
      <name val="Tahoma"/>
      <family val="2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i/>
      <sz val="9"/>
      <color theme="0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i/>
      <sz val="9"/>
      <name val="Arial Unicode MS"/>
      <family val="3"/>
      <charset val="129"/>
    </font>
    <font>
      <b/>
      <i/>
      <sz val="9"/>
      <color indexed="9"/>
      <name val="Tahoma"/>
      <family val="2"/>
    </font>
    <font>
      <sz val="9"/>
      <color rgb="FFFF0000"/>
      <name val="Arial Unicode MS"/>
      <family val="3"/>
      <charset val="129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vertAlign val="superscript"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b/>
      <sz val="10"/>
      <name val="맑은 고딕"/>
      <family val="1"/>
      <scheme val="major"/>
    </font>
    <font>
      <sz val="10"/>
      <name val="맑은 고딕"/>
      <family val="1"/>
      <scheme val="major"/>
    </font>
    <font>
      <i/>
      <sz val="10"/>
      <name val="돋움"/>
      <family val="3"/>
      <charset val="129"/>
    </font>
    <font>
      <i/>
      <sz val="10"/>
      <name val="맑은 고딕"/>
      <family val="3"/>
      <charset val="129"/>
      <scheme val="maj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5"/>
      <name val="Arial Unicode MS"/>
      <family val="3"/>
      <charset val="129"/>
    </font>
    <font>
      <b/>
      <sz val="20"/>
      <name val="맑은 고딕"/>
      <family val="3"/>
      <charset val="129"/>
      <scheme val="major"/>
    </font>
    <font>
      <sz val="10"/>
      <name val="돋움"/>
      <family val="3"/>
      <charset val="129"/>
    </font>
    <font>
      <b/>
      <sz val="24"/>
      <name val="돋움"/>
      <family val="3"/>
      <charset val="129"/>
    </font>
    <font>
      <b/>
      <sz val="10"/>
      <name val="돋움"/>
      <family val="3"/>
      <charset val="129"/>
    </font>
    <font>
      <vertAlign val="subscript"/>
      <sz val="10"/>
      <name val="돋움"/>
      <family val="3"/>
      <charset val="129"/>
    </font>
    <font>
      <vertAlign val="superscript"/>
      <sz val="10"/>
      <name val="돋움"/>
      <family val="3"/>
      <charset val="129"/>
    </font>
    <font>
      <b/>
      <sz val="20"/>
      <name val="맑은 고딕"/>
      <family val="3"/>
      <charset val="129"/>
      <scheme val="minor"/>
    </font>
    <font>
      <vertAlign val="sub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  <scheme val="major"/>
    </font>
    <font>
      <b/>
      <i/>
      <vertAlign val="subscript"/>
      <sz val="1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inor"/>
    </font>
    <font>
      <b/>
      <vertAlign val="subscript"/>
      <sz val="9"/>
      <color indexed="9"/>
      <name val="돋움"/>
      <family val="3"/>
      <charset val="129"/>
    </font>
    <font>
      <b/>
      <vertAlign val="subscript"/>
      <sz val="9"/>
      <color indexed="9"/>
      <name val="Tahoma"/>
      <family val="2"/>
    </font>
    <font>
      <b/>
      <vertAlign val="superscript"/>
      <sz val="9"/>
      <color indexed="9"/>
      <name val="Tahoma"/>
      <family val="2"/>
    </font>
    <font>
      <b/>
      <sz val="9"/>
      <color indexed="9"/>
      <name val="맑은 고딕"/>
      <family val="3"/>
      <charset val="129"/>
      <scheme val="major"/>
    </font>
    <font>
      <b/>
      <i/>
      <sz val="9"/>
      <color indexed="9"/>
      <name val="돋움"/>
      <family val="3"/>
      <charset val="129"/>
    </font>
    <font>
      <b/>
      <sz val="9"/>
      <color theme="0"/>
      <name val="Tahoma"/>
      <family val="2"/>
    </font>
    <font>
      <b/>
      <vertAlign val="subscript"/>
      <sz val="9"/>
      <color theme="0"/>
      <name val="Tahoma"/>
      <family val="2"/>
    </font>
    <font>
      <b/>
      <sz val="10"/>
      <name val="Arial Unicode MS"/>
      <family val="3"/>
      <charset val="129"/>
    </font>
    <font>
      <sz val="9"/>
      <color rgb="FF0070C0"/>
      <name val="Arial Unicode MS"/>
      <family val="3"/>
      <charset val="129"/>
    </font>
    <font>
      <b/>
      <sz val="10"/>
      <name val="Tahoma"/>
      <family val="2"/>
    </font>
    <font>
      <b/>
      <sz val="10"/>
      <name val="맑은 고딕"/>
      <family val="3"/>
      <charset val="129"/>
    </font>
    <font>
      <b/>
      <sz val="10"/>
      <color rgb="FFFF0000"/>
      <name val="Tahoma"/>
      <family val="2"/>
    </font>
    <font>
      <b/>
      <sz val="10"/>
      <color rgb="FFFF0000"/>
      <name val="돋움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b/>
      <sz val="9"/>
      <color indexed="8"/>
      <name val="Arial Unicode MS"/>
      <family val="3"/>
      <charset val="129"/>
    </font>
    <font>
      <sz val="6"/>
      <name val="Arial Unicode MS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205">
    <xf numFmtId="0" fontId="0" fillId="0" borderId="0">
      <alignment vertical="center"/>
    </xf>
    <xf numFmtId="0" fontId="17" fillId="0" borderId="0"/>
    <xf numFmtId="0" fontId="17" fillId="0" borderId="0"/>
    <xf numFmtId="40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41" fillId="0" borderId="0"/>
    <xf numFmtId="0" fontId="41" fillId="0" borderId="0"/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8" fontId="36" fillId="0" borderId="0" applyFont="0" applyFill="0" applyBorder="0" applyAlignment="0" applyProtection="0"/>
    <xf numFmtId="0" fontId="38" fillId="0" borderId="0"/>
    <xf numFmtId="179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38" fontId="39" fillId="16" borderId="0" applyNumberFormat="0" applyBorder="0" applyAlignment="0" applyProtection="0"/>
    <xf numFmtId="10" fontId="39" fillId="17" borderId="1" applyNumberFormat="0" applyBorder="0" applyAlignment="0" applyProtection="0"/>
    <xf numFmtId="0" fontId="40" fillId="0" borderId="0"/>
    <xf numFmtId="0" fontId="10" fillId="0" borderId="0"/>
    <xf numFmtId="10" fontId="10" fillId="0" borderId="0" applyFont="0" applyFill="0" applyBorder="0" applyAlignment="0" applyProtection="0"/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2" borderId="2" applyNumberForma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7" fillId="23" borderId="3" applyNumberFormat="0" applyFon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46" fillId="0" borderId="0"/>
    <xf numFmtId="0" fontId="25" fillId="0" borderId="0" applyNumberFormat="0" applyFill="0" applyBorder="0" applyAlignment="0" applyProtection="0">
      <alignment vertical="center"/>
    </xf>
    <xf numFmtId="0" fontId="26" fillId="25" borderId="4" applyNumberFormat="0" applyAlignment="0" applyProtection="0">
      <alignment vertical="center"/>
    </xf>
    <xf numFmtId="0" fontId="10" fillId="0" borderId="0"/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7" borderId="2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22" borderId="10" applyNumberFormat="0" applyAlignment="0" applyProtection="0">
      <alignment vertical="center"/>
    </xf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47" fillId="0" borderId="0">
      <alignment vertical="center"/>
    </xf>
    <xf numFmtId="0" fontId="7" fillId="0" borderId="0">
      <alignment vertical="center"/>
    </xf>
    <xf numFmtId="0" fontId="7" fillId="0" borderId="0"/>
    <xf numFmtId="0" fontId="56" fillId="0" borderId="0">
      <alignment vertical="center"/>
    </xf>
    <xf numFmtId="0" fontId="18" fillId="0" borderId="0">
      <alignment vertical="center"/>
    </xf>
    <xf numFmtId="0" fontId="7" fillId="0" borderId="0"/>
    <xf numFmtId="0" fontId="4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63" fillId="0" borderId="0"/>
    <xf numFmtId="10" fontId="39" fillId="17" borderId="35" applyNumberFormat="0" applyBorder="0" applyAlignment="0" applyProtection="0"/>
    <xf numFmtId="0" fontId="7" fillId="23" borderId="34" applyNumberFormat="0" applyFont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2" borderId="2" applyNumberFormat="0" applyAlignment="0" applyProtection="0">
      <alignment vertical="center"/>
    </xf>
    <xf numFmtId="0" fontId="21" fillId="22" borderId="2" applyNumberForma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7" fillId="23" borderId="36" applyNumberFormat="0" applyFon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5" borderId="4" applyNumberFormat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7" borderId="2" applyNumberFormat="0" applyAlignment="0" applyProtection="0">
      <alignment vertical="center"/>
    </xf>
    <xf numFmtId="0" fontId="29" fillId="7" borderId="2" applyNumberFormat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22" borderId="10" applyNumberFormat="0" applyAlignment="0" applyProtection="0">
      <alignment vertical="center"/>
    </xf>
    <xf numFmtId="0" fontId="35" fillId="22" borderId="10" applyNumberFormat="0" applyAlignment="0" applyProtection="0">
      <alignment vertical="center"/>
    </xf>
    <xf numFmtId="0" fontId="4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0" fontId="39" fillId="17" borderId="33" applyNumberFormat="0" applyBorder="0" applyAlignment="0" applyProtection="0"/>
    <xf numFmtId="0" fontId="21" fillId="22" borderId="64" applyNumberFormat="0" applyAlignment="0" applyProtection="0">
      <alignment vertical="center"/>
    </xf>
    <xf numFmtId="0" fontId="7" fillId="23" borderId="61" applyNumberFormat="0" applyFont="0" applyAlignment="0" applyProtection="0">
      <alignment vertical="center"/>
    </xf>
    <xf numFmtId="0" fontId="28" fillId="0" borderId="65" applyNumberFormat="0" applyFill="0" applyAlignment="0" applyProtection="0">
      <alignment vertical="center"/>
    </xf>
    <xf numFmtId="0" fontId="29" fillId="7" borderId="64" applyNumberFormat="0" applyAlignment="0" applyProtection="0">
      <alignment vertical="center"/>
    </xf>
    <xf numFmtId="0" fontId="35" fillId="22" borderId="66" applyNumberFormat="0" applyAlignment="0" applyProtection="0">
      <alignment vertical="center"/>
    </xf>
    <xf numFmtId="10" fontId="39" fillId="17" borderId="38" applyNumberFormat="0" applyBorder="0" applyAlignment="0" applyProtection="0"/>
    <xf numFmtId="0" fontId="7" fillId="23" borderId="36" applyNumberFormat="0" applyFont="0" applyAlignment="0" applyProtection="0">
      <alignment vertical="center"/>
    </xf>
    <xf numFmtId="0" fontId="21" fillId="22" borderId="64" applyNumberFormat="0" applyAlignment="0" applyProtection="0">
      <alignment vertical="center"/>
    </xf>
    <xf numFmtId="0" fontId="21" fillId="22" borderId="64" applyNumberFormat="0" applyAlignment="0" applyProtection="0">
      <alignment vertical="center"/>
    </xf>
    <xf numFmtId="0" fontId="28" fillId="0" borderId="65" applyNumberFormat="0" applyFill="0" applyAlignment="0" applyProtection="0">
      <alignment vertical="center"/>
    </xf>
    <xf numFmtId="0" fontId="28" fillId="0" borderId="65" applyNumberFormat="0" applyFill="0" applyAlignment="0" applyProtection="0">
      <alignment vertical="center"/>
    </xf>
    <xf numFmtId="0" fontId="29" fillId="7" borderId="64" applyNumberFormat="0" applyAlignment="0" applyProtection="0">
      <alignment vertical="center"/>
    </xf>
    <xf numFmtId="0" fontId="29" fillId="7" borderId="64" applyNumberFormat="0" applyAlignment="0" applyProtection="0">
      <alignment vertical="center"/>
    </xf>
    <xf numFmtId="0" fontId="35" fillId="22" borderId="66" applyNumberFormat="0" applyAlignment="0" applyProtection="0">
      <alignment vertical="center"/>
    </xf>
    <xf numFmtId="0" fontId="35" fillId="22" borderId="66" applyNumberFormat="0" applyAlignment="0" applyProtection="0">
      <alignment vertical="center"/>
    </xf>
    <xf numFmtId="0" fontId="3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0" fontId="39" fillId="17" borderId="101" applyNumberFormat="0" applyBorder="0" applyAlignment="0" applyProtection="0"/>
    <xf numFmtId="0" fontId="21" fillId="22" borderId="106" applyNumberFormat="0" applyAlignment="0" applyProtection="0">
      <alignment vertical="center"/>
    </xf>
    <xf numFmtId="0" fontId="7" fillId="23" borderId="105" applyNumberFormat="0" applyFont="0" applyAlignment="0" applyProtection="0">
      <alignment vertical="center"/>
    </xf>
    <xf numFmtId="0" fontId="28" fillId="0" borderId="107" applyNumberFormat="0" applyFill="0" applyAlignment="0" applyProtection="0">
      <alignment vertical="center"/>
    </xf>
    <xf numFmtId="0" fontId="29" fillId="7" borderId="106" applyNumberFormat="0" applyAlignment="0" applyProtection="0">
      <alignment vertical="center"/>
    </xf>
    <xf numFmtId="0" fontId="35" fillId="22" borderId="108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0" fontId="39" fillId="17" borderId="101" applyNumberFormat="0" applyBorder="0" applyAlignment="0" applyProtection="0"/>
    <xf numFmtId="0" fontId="21" fillId="22" borderId="106" applyNumberFormat="0" applyAlignment="0" applyProtection="0">
      <alignment vertical="center"/>
    </xf>
    <xf numFmtId="0" fontId="7" fillId="23" borderId="72" applyNumberFormat="0" applyFont="0" applyAlignment="0" applyProtection="0">
      <alignment vertical="center"/>
    </xf>
    <xf numFmtId="0" fontId="28" fillId="0" borderId="107" applyNumberFormat="0" applyFill="0" applyAlignment="0" applyProtection="0">
      <alignment vertical="center"/>
    </xf>
    <xf numFmtId="0" fontId="29" fillId="7" borderId="106" applyNumberFormat="0" applyAlignment="0" applyProtection="0">
      <alignment vertical="center"/>
    </xf>
    <xf numFmtId="0" fontId="35" fillId="22" borderId="108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0" fontId="39" fillId="17" borderId="110" applyNumberFormat="0" applyBorder="0" applyAlignment="0" applyProtection="0"/>
    <xf numFmtId="0" fontId="21" fillId="22" borderId="111" applyNumberFormat="0" applyAlignment="0" applyProtection="0">
      <alignment vertical="center"/>
    </xf>
    <xf numFmtId="0" fontId="7" fillId="23" borderId="109" applyNumberFormat="0" applyFont="0" applyAlignment="0" applyProtection="0">
      <alignment vertical="center"/>
    </xf>
    <xf numFmtId="0" fontId="28" fillId="0" borderId="112" applyNumberFormat="0" applyFill="0" applyAlignment="0" applyProtection="0">
      <alignment vertical="center"/>
    </xf>
    <xf numFmtId="0" fontId="29" fillId="7" borderId="111" applyNumberFormat="0" applyAlignment="0" applyProtection="0">
      <alignment vertical="center"/>
    </xf>
    <xf numFmtId="0" fontId="35" fillId="22" borderId="113" applyNumberFormat="0" applyAlignment="0" applyProtection="0">
      <alignment vertical="center"/>
    </xf>
    <xf numFmtId="0" fontId="10" fillId="0" borderId="0"/>
    <xf numFmtId="0" fontId="7" fillId="23" borderId="109" applyNumberFormat="0" applyFont="0" applyAlignment="0" applyProtection="0">
      <alignment vertical="center"/>
    </xf>
    <xf numFmtId="0" fontId="21" fillId="22" borderId="111" applyNumberFormat="0" applyAlignment="0" applyProtection="0">
      <alignment vertical="center"/>
    </xf>
    <xf numFmtId="0" fontId="28" fillId="0" borderId="112" applyNumberFormat="0" applyFill="0" applyAlignment="0" applyProtection="0">
      <alignment vertical="center"/>
    </xf>
    <xf numFmtId="0" fontId="29" fillId="7" borderId="111" applyNumberFormat="0" applyAlignment="0" applyProtection="0">
      <alignment vertical="center"/>
    </xf>
    <xf numFmtId="0" fontId="35" fillId="22" borderId="113" applyNumberFormat="0" applyAlignment="0" applyProtection="0">
      <alignment vertical="center"/>
    </xf>
    <xf numFmtId="0" fontId="2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21" fillId="22" borderId="111" applyNumberFormat="0" applyAlignment="0" applyProtection="0">
      <alignment vertical="center"/>
    </xf>
    <xf numFmtId="0" fontId="7" fillId="23" borderId="109" applyNumberFormat="0" applyFont="0" applyAlignment="0" applyProtection="0">
      <alignment vertical="center"/>
    </xf>
    <xf numFmtId="0" fontId="28" fillId="0" borderId="112" applyNumberFormat="0" applyFill="0" applyAlignment="0" applyProtection="0">
      <alignment vertical="center"/>
    </xf>
    <xf numFmtId="0" fontId="29" fillId="7" borderId="111" applyNumberFormat="0" applyAlignment="0" applyProtection="0">
      <alignment vertical="center"/>
    </xf>
    <xf numFmtId="0" fontId="35" fillId="22" borderId="113" applyNumberFormat="0" applyAlignment="0" applyProtection="0">
      <alignment vertical="center"/>
    </xf>
    <xf numFmtId="10" fontId="39" fillId="17" borderId="101" applyNumberFormat="0" applyBorder="0" applyAlignment="0" applyProtection="0"/>
    <xf numFmtId="0" fontId="7" fillId="23" borderId="109" applyNumberFormat="0" applyFont="0" applyAlignment="0" applyProtection="0">
      <alignment vertical="center"/>
    </xf>
    <xf numFmtId="0" fontId="21" fillId="22" borderId="111" applyNumberFormat="0" applyAlignment="0" applyProtection="0">
      <alignment vertical="center"/>
    </xf>
    <xf numFmtId="0" fontId="21" fillId="22" borderId="111" applyNumberFormat="0" applyAlignment="0" applyProtection="0">
      <alignment vertical="center"/>
    </xf>
    <xf numFmtId="0" fontId="28" fillId="0" borderId="112" applyNumberFormat="0" applyFill="0" applyAlignment="0" applyProtection="0">
      <alignment vertical="center"/>
    </xf>
    <xf numFmtId="0" fontId="28" fillId="0" borderId="112" applyNumberFormat="0" applyFill="0" applyAlignment="0" applyProtection="0">
      <alignment vertical="center"/>
    </xf>
    <xf numFmtId="0" fontId="29" fillId="7" borderId="111" applyNumberFormat="0" applyAlignment="0" applyProtection="0">
      <alignment vertical="center"/>
    </xf>
    <xf numFmtId="0" fontId="29" fillId="7" borderId="111" applyNumberFormat="0" applyAlignment="0" applyProtection="0">
      <alignment vertical="center"/>
    </xf>
    <xf numFmtId="0" fontId="35" fillId="22" borderId="113" applyNumberFormat="0" applyAlignment="0" applyProtection="0">
      <alignment vertical="center"/>
    </xf>
    <xf numFmtId="0" fontId="35" fillId="22" borderId="113" applyNumberFormat="0" applyAlignment="0" applyProtection="0">
      <alignment vertical="center"/>
    </xf>
    <xf numFmtId="0" fontId="2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23" borderId="109" applyNumberFormat="0" applyFon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0" fontId="39" fillId="17" borderId="110" applyNumberFormat="0" applyBorder="0" applyAlignment="0" applyProtection="0"/>
    <xf numFmtId="41" fontId="7" fillId="0" borderId="0" applyFont="0" applyFill="0" applyBorder="0" applyAlignment="0" applyProtection="0">
      <alignment vertical="center"/>
    </xf>
  </cellStyleXfs>
  <cellXfs count="610">
    <xf numFmtId="0" fontId="0" fillId="0" borderId="0" xfId="0">
      <alignment vertical="center"/>
    </xf>
    <xf numFmtId="49" fontId="5" fillId="0" borderId="0" xfId="79" applyNumberFormat="1" applyFont="1" applyFill="1" applyBorder="1" applyAlignment="1">
      <alignment horizontal="left" vertical="center"/>
    </xf>
    <xf numFmtId="49" fontId="5" fillId="0" borderId="0" xfId="79" applyNumberFormat="1" applyFont="1" applyFill="1" applyAlignment="1">
      <alignment horizontal="left" vertical="center"/>
    </xf>
    <xf numFmtId="0" fontId="5" fillId="0" borderId="0" xfId="0" applyFont="1" applyFill="1" applyBorder="1">
      <alignment vertical="center"/>
    </xf>
    <xf numFmtId="0" fontId="45" fillId="0" borderId="1" xfId="0" applyFont="1" applyFill="1" applyBorder="1" applyAlignment="1" applyProtection="1">
      <alignment horizontal="center" vertical="center" shrinkToFit="1"/>
    </xf>
    <xf numFmtId="0" fontId="12" fillId="0" borderId="1" xfId="0" applyFont="1" applyFill="1" applyBorder="1" applyAlignment="1" applyProtection="1">
      <alignment horizontal="center" vertical="center" shrinkToFit="1"/>
    </xf>
    <xf numFmtId="0" fontId="48" fillId="0" borderId="0" xfId="0" applyFont="1" applyFill="1" applyBorder="1">
      <alignment vertical="center"/>
    </xf>
    <xf numFmtId="0" fontId="12" fillId="0" borderId="0" xfId="0" applyFont="1" applyFill="1" applyBorder="1">
      <alignment vertical="center"/>
    </xf>
    <xf numFmtId="184" fontId="12" fillId="17" borderId="1" xfId="0" applyNumberFormat="1" applyFont="1" applyFill="1" applyBorder="1" applyAlignment="1" applyProtection="1">
      <alignment horizontal="center" vertical="center" shrinkToFit="1"/>
      <protection locked="0"/>
    </xf>
    <xf numFmtId="0" fontId="45" fillId="0" borderId="1" xfId="0" applyFont="1" applyFill="1" applyBorder="1" applyAlignment="1" applyProtection="1">
      <alignment horizontal="center" vertical="center"/>
    </xf>
    <xf numFmtId="185" fontId="12" fillId="17" borderId="1" xfId="0" applyNumberFormat="1" applyFont="1" applyFill="1" applyBorder="1" applyAlignment="1" applyProtection="1">
      <alignment horizontal="center" vertical="center" shrinkToFit="1"/>
      <protection locked="0"/>
    </xf>
    <xf numFmtId="186" fontId="12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0" xfId="0" applyFont="1" applyFill="1" applyBorder="1" applyAlignment="1">
      <alignment vertical="center"/>
    </xf>
    <xf numFmtId="0" fontId="12" fillId="0" borderId="1" xfId="0" applyFont="1" applyFill="1" applyBorder="1" applyAlignment="1" applyProtection="1">
      <alignment horizontal="center" vertical="center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14" fontId="5" fillId="0" borderId="0" xfId="0" applyNumberFormat="1" applyFont="1" applyFill="1" applyBorder="1">
      <alignment vertical="center"/>
    </xf>
    <xf numFmtId="0" fontId="53" fillId="0" borderId="0" xfId="79" applyFont="1"/>
    <xf numFmtId="0" fontId="53" fillId="0" borderId="0" xfId="0" applyFont="1">
      <alignment vertical="center"/>
    </xf>
    <xf numFmtId="49" fontId="53" fillId="0" borderId="19" xfId="79" applyNumberFormat="1" applyFont="1" applyFill="1" applyBorder="1" applyAlignment="1">
      <alignment horizontal="left" vertical="center"/>
    </xf>
    <xf numFmtId="49" fontId="53" fillId="0" borderId="19" xfId="79" applyNumberFormat="1" applyFont="1" applyFill="1" applyBorder="1" applyAlignment="1">
      <alignment horizontal="center" vertical="center"/>
    </xf>
    <xf numFmtId="49" fontId="55" fillId="0" borderId="19" xfId="80" applyNumberFormat="1" applyFont="1" applyFill="1" applyBorder="1" applyAlignment="1">
      <alignment horizontal="right" vertical="center"/>
    </xf>
    <xf numFmtId="0" fontId="53" fillId="0" borderId="19" xfId="79" applyNumberFormat="1" applyFont="1" applyFill="1" applyBorder="1" applyAlignment="1">
      <alignment horizontal="right" vertical="center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Alignment="1">
      <alignment horizontal="center" vertical="center"/>
    </xf>
    <xf numFmtId="0" fontId="58" fillId="26" borderId="0" xfId="0" applyFont="1" applyFill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8" fillId="26" borderId="0" xfId="0" applyFont="1" applyFill="1" applyAlignment="1">
      <alignment horizontal="center" vertical="center" wrapText="1"/>
    </xf>
    <xf numFmtId="0" fontId="61" fillId="0" borderId="0" xfId="0" applyFont="1" applyAlignment="1">
      <alignment horizontal="left" vertical="center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0" fontId="59" fillId="0" borderId="0" xfId="0" applyFont="1" applyAlignment="1">
      <alignment vertical="center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0" fontId="62" fillId="0" borderId="0" xfId="0" applyFont="1" applyBorder="1" applyAlignment="1">
      <alignment horizontal="center" vertical="center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0" fontId="53" fillId="0" borderId="19" xfId="79" applyNumberFormat="1" applyFont="1" applyFill="1" applyBorder="1" applyAlignment="1">
      <alignment vertical="center"/>
    </xf>
    <xf numFmtId="0" fontId="53" fillId="0" borderId="0" xfId="79" applyNumberFormat="1" applyFont="1"/>
    <xf numFmtId="0" fontId="53" fillId="0" borderId="19" xfId="79" applyNumberFormat="1" applyFont="1" applyFill="1" applyBorder="1" applyAlignment="1">
      <alignment horizontal="left" vertical="center"/>
    </xf>
    <xf numFmtId="0" fontId="60" fillId="0" borderId="25" xfId="0" applyFont="1" applyBorder="1" applyAlignment="1">
      <alignment horizontal="center" vertical="center"/>
    </xf>
    <xf numFmtId="0" fontId="57" fillId="0" borderId="25" xfId="0" applyFont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left" vertical="center" indent="1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applyNumberFormat="1" applyFont="1" applyFill="1" applyAlignment="1">
      <alignment horizontal="center" vertical="center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0" fontId="6" fillId="0" borderId="0" xfId="0" applyNumberFormat="1" applyFont="1" applyFill="1" applyBorder="1" applyAlignment="1">
      <alignment vertical="center"/>
    </xf>
    <xf numFmtId="0" fontId="57" fillId="0" borderId="0" xfId="0" applyNumberFormat="1" applyFont="1" applyBorder="1" applyAlignment="1">
      <alignment horizontal="center" vertical="center"/>
    </xf>
    <xf numFmtId="49" fontId="60" fillId="0" borderId="25" xfId="0" applyNumberFormat="1" applyFont="1" applyBorder="1" applyAlignment="1">
      <alignment horizontal="center" vertical="center"/>
    </xf>
    <xf numFmtId="49" fontId="60" fillId="0" borderId="1" xfId="0" applyNumberFormat="1" applyFont="1" applyBorder="1" applyAlignment="1">
      <alignment horizontal="center" vertical="center"/>
    </xf>
    <xf numFmtId="0" fontId="12" fillId="30" borderId="11" xfId="0" applyFont="1" applyFill="1" applyBorder="1" applyAlignment="1" applyProtection="1">
      <alignment horizontal="center" vertical="center"/>
      <protection locked="0"/>
    </xf>
    <xf numFmtId="0" fontId="12" fillId="30" borderId="1" xfId="0" applyFont="1" applyFill="1" applyBorder="1" applyAlignment="1" applyProtection="1">
      <alignment horizontal="center" vertical="center" shrinkToFit="1"/>
      <protection locked="0"/>
    </xf>
    <xf numFmtId="49" fontId="53" fillId="0" borderId="0" xfId="79" applyNumberFormat="1" applyFont="1" applyFill="1" applyBorder="1" applyAlignment="1">
      <alignment vertical="center"/>
    </xf>
    <xf numFmtId="0" fontId="53" fillId="0" borderId="0" xfId="79" applyNumberFormat="1" applyFont="1" applyFill="1" applyBorder="1" applyAlignment="1">
      <alignment vertical="center"/>
    </xf>
    <xf numFmtId="0" fontId="67" fillId="0" borderId="0" xfId="0" applyNumberFormat="1" applyFont="1" applyFill="1" applyBorder="1" applyAlignment="1">
      <alignment vertical="center"/>
    </xf>
    <xf numFmtId="49" fontId="53" fillId="0" borderId="0" xfId="79" applyNumberFormat="1" applyFont="1" applyFill="1" applyAlignment="1">
      <alignment horizontal="center" vertical="center"/>
    </xf>
    <xf numFmtId="0" fontId="53" fillId="0" borderId="0" xfId="0" applyNumberFormat="1" applyFont="1" applyFill="1" applyBorder="1" applyAlignment="1">
      <alignment vertical="center"/>
    </xf>
    <xf numFmtId="0" fontId="53" fillId="0" borderId="0" xfId="79" applyNumberFormat="1" applyFont="1" applyFill="1" applyAlignment="1">
      <alignment horizontal="center" vertical="center"/>
    </xf>
    <xf numFmtId="0" fontId="15" fillId="0" borderId="0" xfId="0" applyFont="1" applyFill="1" applyBorder="1">
      <alignment vertical="center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49" fontId="60" fillId="0" borderId="26" xfId="0" applyNumberFormat="1" applyFont="1" applyBorder="1" applyAlignment="1">
      <alignment horizontal="center" vertical="center"/>
    </xf>
    <xf numFmtId="0" fontId="60" fillId="0" borderId="26" xfId="0" applyFont="1" applyBorder="1" applyAlignment="1">
      <alignment horizontal="center" vertical="center"/>
    </xf>
    <xf numFmtId="0" fontId="57" fillId="0" borderId="26" xfId="0" applyFont="1" applyBorder="1" applyAlignment="1">
      <alignment horizontal="center" vertical="center"/>
    </xf>
    <xf numFmtId="0" fontId="50" fillId="0" borderId="0" xfId="0" applyNumberFormat="1" applyFont="1" applyFill="1" applyAlignment="1">
      <alignment horizontal="center" vertical="center"/>
    </xf>
    <xf numFmtId="0" fontId="0" fillId="0" borderId="0" xfId="0" applyNumberFormat="1" applyFill="1">
      <alignment vertical="center"/>
    </xf>
    <xf numFmtId="0" fontId="5" fillId="0" borderId="0" xfId="0" applyNumberFormat="1" applyFont="1">
      <alignment vertical="center"/>
    </xf>
    <xf numFmtId="0" fontId="6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58" fillId="26" borderId="33" xfId="0" applyFont="1" applyFill="1" applyBorder="1" applyAlignment="1">
      <alignment horizontal="center" vertical="center" wrapText="1"/>
    </xf>
    <xf numFmtId="0" fontId="60" fillId="0" borderId="33" xfId="0" applyFont="1" applyBorder="1" applyAlignment="1">
      <alignment horizontal="center" vertical="center"/>
    </xf>
    <xf numFmtId="0" fontId="73" fillId="0" borderId="0" xfId="79" applyNumberFormat="1" applyFont="1" applyFill="1" applyAlignment="1">
      <alignment horizontal="left" vertical="center"/>
    </xf>
    <xf numFmtId="0" fontId="73" fillId="0" borderId="0" xfId="79" applyNumberFormat="1" applyFont="1" applyFill="1" applyAlignment="1">
      <alignment vertical="center"/>
    </xf>
    <xf numFmtId="0" fontId="53" fillId="0" borderId="0" xfId="0" applyFont="1" applyBorder="1" applyAlignment="1">
      <alignment vertical="center"/>
    </xf>
    <xf numFmtId="0" fontId="74" fillId="0" borderId="0" xfId="0" applyFont="1">
      <alignment vertical="center"/>
    </xf>
    <xf numFmtId="0" fontId="75" fillId="0" borderId="0" xfId="0" applyFont="1" applyBorder="1" applyAlignment="1">
      <alignment vertical="center"/>
    </xf>
    <xf numFmtId="189" fontId="74" fillId="0" borderId="0" xfId="0" applyNumberFormat="1" applyFont="1" applyFill="1" applyBorder="1" applyAlignment="1">
      <alignment vertical="center" wrapText="1"/>
    </xf>
    <xf numFmtId="190" fontId="74" fillId="0" borderId="0" xfId="0" applyNumberFormat="1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75" fillId="0" borderId="0" xfId="0" applyFont="1" applyBorder="1">
      <alignment vertical="center"/>
    </xf>
    <xf numFmtId="2" fontId="74" fillId="0" borderId="0" xfId="0" applyNumberFormat="1" applyFont="1" applyBorder="1" applyAlignment="1">
      <alignment horizontal="center" vertical="center"/>
    </xf>
    <xf numFmtId="11" fontId="74" fillId="0" borderId="0" xfId="0" applyNumberFormat="1" applyFont="1" applyBorder="1" applyAlignment="1">
      <alignment horizontal="center" vertical="center"/>
    </xf>
    <xf numFmtId="187" fontId="74" fillId="0" borderId="0" xfId="0" applyNumberFormat="1" applyFont="1" applyBorder="1" applyAlignment="1">
      <alignment vertical="center"/>
    </xf>
    <xf numFmtId="190" fontId="74" fillId="0" borderId="0" xfId="0" applyNumberFormat="1" applyFont="1" applyBorder="1" applyAlignment="1">
      <alignment vertical="center"/>
    </xf>
    <xf numFmtId="195" fontId="74" fillId="0" borderId="0" xfId="0" applyNumberFormat="1" applyFont="1" applyBorder="1" applyAlignment="1">
      <alignment vertical="center"/>
    </xf>
    <xf numFmtId="0" fontId="83" fillId="0" borderId="0" xfId="0" applyFont="1" applyBorder="1">
      <alignment vertical="center"/>
    </xf>
    <xf numFmtId="196" fontId="74" fillId="0" borderId="0" xfId="0" applyNumberFormat="1" applyFont="1" applyBorder="1" applyAlignment="1">
      <alignment vertical="center"/>
    </xf>
    <xf numFmtId="197" fontId="74" fillId="0" borderId="0" xfId="0" applyNumberFormat="1" applyFont="1" applyBorder="1" applyAlignment="1">
      <alignment vertical="center"/>
    </xf>
    <xf numFmtId="0" fontId="76" fillId="0" borderId="0" xfId="0" applyFont="1" applyBorder="1" applyAlignment="1">
      <alignment vertical="center"/>
    </xf>
    <xf numFmtId="0" fontId="76" fillId="0" borderId="0" xfId="0" applyFont="1" applyBorder="1" applyAlignment="1">
      <alignment horizontal="right" vertical="center"/>
    </xf>
    <xf numFmtId="193" fontId="74" fillId="0" borderId="0" xfId="0" applyNumberFormat="1" applyFont="1" applyBorder="1" applyAlignment="1">
      <alignment vertical="center"/>
    </xf>
    <xf numFmtId="192" fontId="74" fillId="0" borderId="0" xfId="0" applyNumberFormat="1" applyFont="1" applyBorder="1" applyAlignment="1">
      <alignment horizontal="right" vertical="center"/>
    </xf>
    <xf numFmtId="0" fontId="74" fillId="0" borderId="0" xfId="0" quotePrefix="1" applyFont="1" applyBorder="1" applyAlignment="1">
      <alignment horizontal="left" vertical="center"/>
    </xf>
    <xf numFmtId="0" fontId="42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5" fillId="0" borderId="0" xfId="0" applyNumberFormat="1" applyFont="1" applyFill="1" applyBorder="1" applyAlignment="1">
      <alignment vertical="center"/>
    </xf>
    <xf numFmtId="0" fontId="75" fillId="0" borderId="0" xfId="0" applyFont="1" applyBorder="1" applyAlignment="1">
      <alignment horizontal="left" vertical="center" indent="1"/>
    </xf>
    <xf numFmtId="192" fontId="74" fillId="0" borderId="0" xfId="0" applyNumberFormat="1" applyFont="1" applyBorder="1" applyAlignment="1">
      <alignment vertical="center"/>
    </xf>
    <xf numFmtId="0" fontId="74" fillId="0" borderId="0" xfId="0" quotePrefix="1" applyFont="1" applyBorder="1" applyAlignment="1">
      <alignment vertical="center"/>
    </xf>
    <xf numFmtId="0" fontId="74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93" fontId="74" fillId="0" borderId="0" xfId="0" applyNumberFormat="1" applyFont="1" applyBorder="1" applyAlignment="1">
      <alignment horizontal="center" vertical="center"/>
    </xf>
    <xf numFmtId="188" fontId="74" fillId="0" borderId="0" xfId="0" applyNumberFormat="1" applyFont="1" applyBorder="1" applyAlignment="1">
      <alignment horizontal="center" vertical="center"/>
    </xf>
    <xf numFmtId="0" fontId="5" fillId="0" borderId="42" xfId="78" applyNumberFormat="1" applyFont="1" applyFill="1" applyBorder="1" applyAlignment="1">
      <alignment horizontal="center" vertical="center"/>
    </xf>
    <xf numFmtId="0" fontId="5" fillId="0" borderId="43" xfId="78" applyNumberFormat="1" applyFont="1" applyFill="1" applyBorder="1" applyAlignment="1">
      <alignment horizontal="center" vertical="center"/>
    </xf>
    <xf numFmtId="0" fontId="5" fillId="0" borderId="45" xfId="78" applyNumberFormat="1" applyFont="1" applyFill="1" applyBorder="1" applyAlignment="1">
      <alignment horizontal="center" vertical="center"/>
    </xf>
    <xf numFmtId="0" fontId="5" fillId="0" borderId="46" xfId="78" applyNumberFormat="1" applyFont="1" applyFill="1" applyBorder="1" applyAlignment="1">
      <alignment horizontal="center" vertical="center"/>
    </xf>
    <xf numFmtId="0" fontId="5" fillId="0" borderId="48" xfId="78" applyNumberFormat="1" applyFont="1" applyFill="1" applyBorder="1" applyAlignment="1">
      <alignment horizontal="center" vertical="center"/>
    </xf>
    <xf numFmtId="0" fontId="5" fillId="0" borderId="49" xfId="78" applyNumberFormat="1" applyFont="1" applyFill="1" applyBorder="1" applyAlignment="1">
      <alignment horizontal="center" vertical="center"/>
    </xf>
    <xf numFmtId="0" fontId="5" fillId="0" borderId="53" xfId="78" applyNumberFormat="1" applyFont="1" applyFill="1" applyBorder="1" applyAlignment="1">
      <alignment horizontal="center" vertical="center"/>
    </xf>
    <xf numFmtId="0" fontId="5" fillId="0" borderId="58" xfId="78" applyNumberFormat="1" applyFont="1" applyFill="1" applyBorder="1" applyAlignment="1">
      <alignment horizontal="center" vertical="center"/>
    </xf>
    <xf numFmtId="0" fontId="5" fillId="0" borderId="41" xfId="78" applyNumberFormat="1" applyFont="1" applyFill="1" applyBorder="1" applyAlignment="1">
      <alignment horizontal="center" vertical="center"/>
    </xf>
    <xf numFmtId="0" fontId="5" fillId="0" borderId="44" xfId="78" applyNumberFormat="1" applyFont="1" applyFill="1" applyBorder="1" applyAlignment="1">
      <alignment horizontal="center" vertical="center"/>
    </xf>
    <xf numFmtId="0" fontId="5" fillId="0" borderId="47" xfId="78" applyNumberFormat="1" applyFont="1" applyFill="1" applyBorder="1" applyAlignment="1">
      <alignment horizontal="center" vertical="center"/>
    </xf>
    <xf numFmtId="0" fontId="5" fillId="0" borderId="57" xfId="78" applyNumberFormat="1" applyFont="1" applyFill="1" applyBorder="1" applyAlignment="1">
      <alignment horizontal="center" vertical="center"/>
    </xf>
    <xf numFmtId="49" fontId="53" fillId="0" borderId="39" xfId="79" applyNumberFormat="1" applyFont="1" applyFill="1" applyBorder="1" applyAlignment="1">
      <alignment horizontal="center" vertical="center"/>
    </xf>
    <xf numFmtId="0" fontId="53" fillId="0" borderId="39" xfId="79" applyNumberFormat="1" applyFont="1" applyFill="1" applyBorder="1" applyAlignment="1">
      <alignment vertical="center"/>
    </xf>
    <xf numFmtId="49" fontId="53" fillId="34" borderId="0" xfId="79" applyNumberFormat="1" applyFont="1" applyFill="1" applyAlignment="1">
      <alignment horizontal="center" vertical="center"/>
    </xf>
    <xf numFmtId="0" fontId="53" fillId="34" borderId="0" xfId="79" applyNumberFormat="1" applyFont="1" applyFill="1" applyAlignment="1">
      <alignment horizontal="center" vertical="center"/>
    </xf>
    <xf numFmtId="49" fontId="67" fillId="34" borderId="0" xfId="0" applyNumberFormat="1" applyFont="1" applyFill="1" applyBorder="1" applyAlignment="1">
      <alignment horizontal="right" vertical="center"/>
    </xf>
    <xf numFmtId="49" fontId="5" fillId="0" borderId="0" xfId="79" applyNumberFormat="1" applyFont="1" applyFill="1" applyBorder="1" applyAlignment="1">
      <alignment vertical="center"/>
    </xf>
    <xf numFmtId="49" fontId="5" fillId="0" borderId="0" xfId="79" applyNumberFormat="1" applyFont="1" applyFill="1" applyAlignment="1">
      <alignment horizontal="center" vertical="center"/>
    </xf>
    <xf numFmtId="0" fontId="53" fillId="0" borderId="0" xfId="0" applyNumberFormat="1" applyFont="1">
      <alignment vertical="center"/>
    </xf>
    <xf numFmtId="49" fontId="53" fillId="0" borderId="0" xfId="79" applyNumberFormat="1" applyFont="1" applyFill="1" applyBorder="1" applyAlignment="1">
      <alignment horizontal="center" vertical="center"/>
    </xf>
    <xf numFmtId="0" fontId="87" fillId="35" borderId="38" xfId="0" applyFont="1" applyFill="1" applyBorder="1">
      <alignment vertical="center"/>
    </xf>
    <xf numFmtId="0" fontId="88" fillId="0" borderId="0" xfId="0" applyFont="1">
      <alignment vertical="center"/>
    </xf>
    <xf numFmtId="0" fontId="53" fillId="34" borderId="0" xfId="79" applyNumberFormat="1" applyFont="1" applyFill="1" applyBorder="1" applyAlignment="1">
      <alignment horizontal="center" vertical="center"/>
    </xf>
    <xf numFmtId="0" fontId="67" fillId="34" borderId="0" xfId="0" applyNumberFormat="1" applyFont="1" applyFill="1" applyBorder="1" applyAlignment="1">
      <alignment horizontal="left" vertical="center"/>
    </xf>
    <xf numFmtId="0" fontId="53" fillId="0" borderId="60" xfId="79" applyNumberFormat="1" applyFont="1" applyFill="1" applyBorder="1" applyAlignment="1">
      <alignment vertical="center"/>
    </xf>
    <xf numFmtId="0" fontId="53" fillId="0" borderId="60" xfId="79" applyNumberFormat="1" applyFont="1" applyFill="1" applyBorder="1" applyAlignment="1">
      <alignment horizontal="left" vertical="center"/>
    </xf>
    <xf numFmtId="0" fontId="53" fillId="0" borderId="60" xfId="79" applyNumberFormat="1" applyFont="1" applyFill="1" applyBorder="1" applyAlignment="1">
      <alignment horizontal="center" vertical="center"/>
    </xf>
    <xf numFmtId="0" fontId="55" fillId="0" borderId="60" xfId="80" applyNumberFormat="1" applyFont="1" applyFill="1" applyBorder="1" applyAlignment="1">
      <alignment horizontal="right" vertical="center"/>
    </xf>
    <xf numFmtId="0" fontId="53" fillId="0" borderId="60" xfId="79" applyNumberFormat="1" applyFont="1" applyFill="1" applyBorder="1" applyAlignment="1">
      <alignment horizontal="right" vertical="center"/>
    </xf>
    <xf numFmtId="0" fontId="74" fillId="0" borderId="0" xfId="0" applyFont="1" applyBorder="1">
      <alignment vertical="center"/>
    </xf>
    <xf numFmtId="0" fontId="51" fillId="17" borderId="1" xfId="0" applyNumberFormat="1" applyFont="1" applyFill="1" applyBorder="1" applyAlignment="1" applyProtection="1">
      <alignment horizontal="center" vertical="center" shrinkToFit="1"/>
      <protection locked="0"/>
    </xf>
    <xf numFmtId="0" fontId="74" fillId="0" borderId="0" xfId="0" applyFont="1" applyBorder="1" applyAlignment="1">
      <alignment horizontal="right" vertical="center"/>
    </xf>
    <xf numFmtId="0" fontId="68" fillId="0" borderId="0" xfId="0" applyNumberFormat="1" applyFont="1" applyFill="1" applyBorder="1" applyAlignment="1">
      <alignment vertical="center"/>
    </xf>
    <xf numFmtId="0" fontId="74" fillId="0" borderId="0" xfId="0" applyFont="1" applyBorder="1" applyAlignment="1">
      <alignment vertical="center"/>
    </xf>
    <xf numFmtId="0" fontId="76" fillId="0" borderId="0" xfId="0" applyFont="1" applyBorder="1" applyAlignment="1">
      <alignment horizontal="center" vertical="center"/>
    </xf>
    <xf numFmtId="0" fontId="92" fillId="0" borderId="0" xfId="0" applyFont="1" applyBorder="1">
      <alignment vertical="center"/>
    </xf>
    <xf numFmtId="0" fontId="91" fillId="0" borderId="0" xfId="0" applyFont="1">
      <alignment vertical="center"/>
    </xf>
    <xf numFmtId="0" fontId="91" fillId="0" borderId="0" xfId="0" applyFont="1" applyBorder="1">
      <alignment vertical="center"/>
    </xf>
    <xf numFmtId="0" fontId="93" fillId="0" borderId="0" xfId="0" applyFont="1" applyBorder="1">
      <alignment vertical="center"/>
    </xf>
    <xf numFmtId="0" fontId="91" fillId="0" borderId="0" xfId="0" quotePrefix="1" applyFont="1" applyBorder="1">
      <alignment vertical="center"/>
    </xf>
    <xf numFmtId="199" fontId="91" fillId="0" borderId="68" xfId="0" applyNumberFormat="1" applyFont="1" applyBorder="1">
      <alignment vertical="center"/>
    </xf>
    <xf numFmtId="0" fontId="91" fillId="0" borderId="68" xfId="0" applyFont="1" applyBorder="1">
      <alignment vertical="center"/>
    </xf>
    <xf numFmtId="0" fontId="91" fillId="0" borderId="0" xfId="0" applyFont="1" applyBorder="1" applyAlignment="1">
      <alignment horizontal="right" vertical="center"/>
    </xf>
    <xf numFmtId="200" fontId="91" fillId="0" borderId="0" xfId="0" applyNumberFormat="1" applyFont="1" applyBorder="1">
      <alignment vertical="center"/>
    </xf>
    <xf numFmtId="201" fontId="91" fillId="0" borderId="0" xfId="0" applyNumberFormat="1" applyFont="1" applyBorder="1" applyAlignment="1">
      <alignment vertical="center" shrinkToFit="1"/>
    </xf>
    <xf numFmtId="203" fontId="91" fillId="0" borderId="0" xfId="0" applyNumberFormat="1" applyFont="1" applyBorder="1">
      <alignment vertical="center"/>
    </xf>
    <xf numFmtId="11" fontId="91" fillId="0" borderId="0" xfId="0" applyNumberFormat="1" applyFont="1" applyBorder="1">
      <alignment vertical="center"/>
    </xf>
    <xf numFmtId="10" fontId="91" fillId="0" borderId="0" xfId="0" applyNumberFormat="1" applyFont="1" applyBorder="1" applyAlignment="1">
      <alignment vertical="center" shrinkToFit="1"/>
    </xf>
    <xf numFmtId="0" fontId="96" fillId="0" borderId="0" xfId="0" applyNumberFormat="1" applyFont="1" applyAlignment="1">
      <alignment vertical="center"/>
    </xf>
    <xf numFmtId="0" fontId="57" fillId="0" borderId="0" xfId="0" applyNumberFormat="1" applyFont="1" applyAlignment="1">
      <alignment vertical="center"/>
    </xf>
    <xf numFmtId="0" fontId="90" fillId="0" borderId="0" xfId="0" applyFont="1" applyBorder="1" applyAlignment="1">
      <alignment vertical="center"/>
    </xf>
    <xf numFmtId="0" fontId="59" fillId="0" borderId="0" xfId="0" applyNumberFormat="1" applyFont="1" applyBorder="1" applyAlignment="1">
      <alignment vertical="center"/>
    </xf>
    <xf numFmtId="206" fontId="74" fillId="0" borderId="40" xfId="0" applyNumberFormat="1" applyFont="1" applyFill="1" applyBorder="1" applyAlignment="1">
      <alignment vertical="center" wrapText="1"/>
    </xf>
    <xf numFmtId="206" fontId="74" fillId="0" borderId="0" xfId="0" applyNumberFormat="1" applyFont="1" applyFill="1" applyBorder="1" applyAlignment="1">
      <alignment vertical="center" wrapText="1"/>
    </xf>
    <xf numFmtId="189" fontId="74" fillId="0" borderId="40" xfId="0" applyNumberFormat="1" applyFont="1" applyFill="1" applyBorder="1" applyAlignment="1">
      <alignment vertical="center" wrapText="1"/>
    </xf>
    <xf numFmtId="204" fontId="74" fillId="0" borderId="0" xfId="0" applyNumberFormat="1" applyFont="1" applyBorder="1" applyAlignment="1">
      <alignment horizontal="center" vertical="center" wrapText="1"/>
    </xf>
    <xf numFmtId="207" fontId="74" fillId="0" borderId="70" xfId="0" applyNumberFormat="1" applyFont="1" applyBorder="1" applyAlignment="1">
      <alignment horizontal="center" vertical="center" wrapText="1"/>
    </xf>
    <xf numFmtId="204" fontId="74" fillId="0" borderId="70" xfId="0" applyNumberFormat="1" applyFont="1" applyBorder="1" applyAlignment="1">
      <alignment horizontal="center" vertical="center" wrapText="1"/>
    </xf>
    <xf numFmtId="207" fontId="74" fillId="0" borderId="0" xfId="0" applyNumberFormat="1" applyFont="1" applyBorder="1" applyAlignment="1">
      <alignment horizontal="center" vertical="center" wrapText="1"/>
    </xf>
    <xf numFmtId="206" fontId="74" fillId="0" borderId="0" xfId="0" applyNumberFormat="1" applyFont="1" applyBorder="1" applyAlignment="1">
      <alignment horizontal="center" vertical="center" wrapText="1"/>
    </xf>
    <xf numFmtId="190" fontId="74" fillId="0" borderId="70" xfId="0" applyNumberFormat="1" applyFont="1" applyBorder="1" applyAlignment="1">
      <alignment horizontal="center" vertical="center" wrapText="1"/>
    </xf>
    <xf numFmtId="0" fontId="75" fillId="0" borderId="0" xfId="0" applyFont="1" applyFill="1" applyBorder="1" applyAlignment="1">
      <alignment vertical="center"/>
    </xf>
    <xf numFmtId="0" fontId="74" fillId="0" borderId="0" xfId="0" applyFont="1" applyFill="1" applyBorder="1" applyAlignment="1">
      <alignment horizontal="center" vertical="center"/>
    </xf>
    <xf numFmtId="0" fontId="74" fillId="0" borderId="0" xfId="0" applyFont="1" applyFill="1">
      <alignment vertical="center"/>
    </xf>
    <xf numFmtId="207" fontId="74" fillId="0" borderId="0" xfId="0" applyNumberFormat="1" applyFont="1" applyBorder="1" applyAlignment="1">
      <alignment horizontal="center" vertical="center"/>
    </xf>
    <xf numFmtId="210" fontId="74" fillId="0" borderId="0" xfId="0" applyNumberFormat="1" applyFont="1" applyBorder="1" applyAlignment="1">
      <alignment vertical="center"/>
    </xf>
    <xf numFmtId="207" fontId="74" fillId="0" borderId="0" xfId="0" applyNumberFormat="1" applyFont="1" applyBorder="1" applyAlignment="1">
      <alignment vertical="center"/>
    </xf>
    <xf numFmtId="0" fontId="85" fillId="0" borderId="0" xfId="0" applyFont="1" applyBorder="1">
      <alignment vertical="center"/>
    </xf>
    <xf numFmtId="0" fontId="74" fillId="0" borderId="37" xfId="0" applyFont="1" applyBorder="1">
      <alignment vertical="center"/>
    </xf>
    <xf numFmtId="208" fontId="74" fillId="0" borderId="37" xfId="0" applyNumberFormat="1" applyFont="1" applyBorder="1" applyAlignment="1">
      <alignment vertical="center"/>
    </xf>
    <xf numFmtId="212" fontId="74" fillId="0" borderId="0" xfId="0" applyNumberFormat="1" applyFont="1" applyBorder="1" applyAlignment="1">
      <alignment vertical="center"/>
    </xf>
    <xf numFmtId="212" fontId="74" fillId="0" borderId="0" xfId="0" applyNumberFormat="1" applyFont="1" applyBorder="1" applyAlignment="1">
      <alignment horizontal="left" vertical="center"/>
    </xf>
    <xf numFmtId="213" fontId="74" fillId="0" borderId="0" xfId="0" applyNumberFormat="1" applyFont="1" applyBorder="1" applyAlignment="1">
      <alignment horizontal="center" vertical="center"/>
    </xf>
    <xf numFmtId="0" fontId="100" fillId="0" borderId="0" xfId="0" applyFont="1" applyBorder="1" applyAlignment="1">
      <alignment vertical="center"/>
    </xf>
    <xf numFmtId="2" fontId="74" fillId="0" borderId="0" xfId="0" applyNumberFormat="1" applyFont="1" applyBorder="1" applyAlignment="1">
      <alignment vertical="center"/>
    </xf>
    <xf numFmtId="214" fontId="74" fillId="0" borderId="0" xfId="0" applyNumberFormat="1" applyFont="1" applyBorder="1" applyAlignment="1">
      <alignment vertical="center"/>
    </xf>
    <xf numFmtId="0" fontId="57" fillId="0" borderId="0" xfId="0" applyNumberFormat="1" applyFont="1" applyFill="1" applyBorder="1" applyAlignment="1">
      <alignment vertical="center"/>
    </xf>
    <xf numFmtId="0" fontId="57" fillId="0" borderId="0" xfId="0" applyNumberFormat="1" applyFont="1" applyBorder="1" applyAlignment="1">
      <alignment vertical="center"/>
    </xf>
    <xf numFmtId="0" fontId="5" fillId="0" borderId="72" xfId="0" applyNumberFormat="1" applyFont="1" applyFill="1" applyBorder="1" applyAlignment="1">
      <alignment horizontal="center" vertical="center"/>
    </xf>
    <xf numFmtId="0" fontId="9" fillId="29" borderId="72" xfId="0" applyNumberFormat="1" applyFont="1" applyFill="1" applyBorder="1" applyAlignment="1">
      <alignment horizontal="center" vertical="center" wrapText="1"/>
    </xf>
    <xf numFmtId="49" fontId="5" fillId="0" borderId="72" xfId="0" applyNumberFormat="1" applyFont="1" applyFill="1" applyBorder="1" applyAlignment="1">
      <alignment horizontal="center" vertical="center"/>
    </xf>
    <xf numFmtId="207" fontId="5" fillId="0" borderId="72" xfId="0" applyNumberFormat="1" applyFont="1" applyFill="1" applyBorder="1" applyAlignment="1">
      <alignment horizontal="center" vertical="center"/>
    </xf>
    <xf numFmtId="215" fontId="5" fillId="0" borderId="72" xfId="0" applyNumberFormat="1" applyFont="1" applyFill="1" applyBorder="1" applyAlignment="1">
      <alignment horizontal="center" vertical="center"/>
    </xf>
    <xf numFmtId="0" fontId="72" fillId="29" borderId="72" xfId="0" applyNumberFormat="1" applyFont="1" applyFill="1" applyBorder="1" applyAlignment="1">
      <alignment horizontal="center" vertical="center"/>
    </xf>
    <xf numFmtId="0" fontId="11" fillId="29" borderId="72" xfId="0" applyNumberFormat="1" applyFont="1" applyFill="1" applyBorder="1" applyAlignment="1">
      <alignment horizontal="center" vertical="center"/>
    </xf>
    <xf numFmtId="207" fontId="5" fillId="0" borderId="0" xfId="0" applyNumberFormat="1" applyFont="1" applyFill="1" applyBorder="1" applyAlignment="1">
      <alignment horizontal="center" vertical="center"/>
    </xf>
    <xf numFmtId="0" fontId="100" fillId="0" borderId="72" xfId="0" applyNumberFormat="1" applyFont="1" applyFill="1" applyBorder="1" applyAlignment="1">
      <alignment horizontal="center" vertical="center"/>
    </xf>
    <xf numFmtId="0" fontId="68" fillId="0" borderId="0" xfId="0" applyNumberFormat="1" applyFont="1" applyFill="1" applyAlignment="1">
      <alignment horizontal="left" vertical="center" indent="1"/>
    </xf>
    <xf numFmtId="204" fontId="100" fillId="33" borderId="13" xfId="0" applyNumberFormat="1" applyFont="1" applyFill="1" applyBorder="1" applyAlignment="1">
      <alignment horizontal="center" vertical="center"/>
    </xf>
    <xf numFmtId="0" fontId="106" fillId="29" borderId="50" xfId="0" applyNumberFormat="1" applyFont="1" applyFill="1" applyBorder="1" applyAlignment="1">
      <alignment horizontal="center" vertical="center" wrapText="1"/>
    </xf>
    <xf numFmtId="0" fontId="5" fillId="32" borderId="72" xfId="0" applyNumberFormat="1" applyFont="1" applyFill="1" applyBorder="1" applyAlignment="1">
      <alignment horizontal="center" vertical="center"/>
    </xf>
    <xf numFmtId="0" fontId="6" fillId="32" borderId="72" xfId="0" applyNumberFormat="1" applyFont="1" applyFill="1" applyBorder="1" applyAlignment="1">
      <alignment horizontal="center" vertical="center"/>
    </xf>
    <xf numFmtId="0" fontId="91" fillId="0" borderId="0" xfId="0" applyFont="1" applyBorder="1" applyAlignment="1">
      <alignment vertical="center" shrinkToFit="1"/>
    </xf>
    <xf numFmtId="199" fontId="91" fillId="0" borderId="19" xfId="0" applyNumberFormat="1" applyFont="1" applyBorder="1">
      <alignment vertical="center"/>
    </xf>
    <xf numFmtId="216" fontId="91" fillId="0" borderId="19" xfId="0" applyNumberFormat="1" applyFont="1" applyBorder="1">
      <alignment vertical="center"/>
    </xf>
    <xf numFmtId="0" fontId="91" fillId="0" borderId="19" xfId="0" applyNumberFormat="1" applyFont="1" applyBorder="1">
      <alignment vertical="center"/>
    </xf>
    <xf numFmtId="0" fontId="91" fillId="0" borderId="19" xfId="0" applyFont="1" applyBorder="1">
      <alignment vertical="center"/>
    </xf>
    <xf numFmtId="199" fontId="93" fillId="0" borderId="19" xfId="0" applyNumberFormat="1" applyFont="1" applyBorder="1">
      <alignment vertical="center"/>
    </xf>
    <xf numFmtId="0" fontId="91" fillId="0" borderId="19" xfId="0" applyNumberFormat="1" applyFont="1" applyBorder="1" applyAlignment="1">
      <alignment vertical="center" shrinkToFit="1"/>
    </xf>
    <xf numFmtId="202" fontId="91" fillId="0" borderId="19" xfId="0" applyNumberFormat="1" applyFont="1" applyBorder="1">
      <alignment vertical="center"/>
    </xf>
    <xf numFmtId="184" fontId="91" fillId="0" borderId="19" xfId="0" applyNumberFormat="1" applyFont="1" applyBorder="1" applyAlignment="1">
      <alignment horizontal="left" vertical="center"/>
    </xf>
    <xf numFmtId="11" fontId="91" fillId="0" borderId="19" xfId="0" applyNumberFormat="1" applyFont="1" applyBorder="1">
      <alignment vertical="center"/>
    </xf>
    <xf numFmtId="0" fontId="64" fillId="27" borderId="71" xfId="81" applyFont="1" applyFill="1" applyBorder="1" applyAlignment="1">
      <alignment horizontal="center" vertical="center"/>
    </xf>
    <xf numFmtId="0" fontId="64" fillId="27" borderId="67" xfId="81" applyFont="1" applyFill="1" applyBorder="1" applyAlignment="1">
      <alignment horizontal="center" vertical="center"/>
    </xf>
    <xf numFmtId="0" fontId="65" fillId="27" borderId="67" xfId="81" applyFont="1" applyFill="1" applyBorder="1" applyAlignment="1">
      <alignment horizontal="center" vertical="center"/>
    </xf>
    <xf numFmtId="217" fontId="5" fillId="0" borderId="72" xfId="0" applyNumberFormat="1" applyFont="1" applyFill="1" applyBorder="1" applyAlignment="1">
      <alignment horizontal="center" vertical="center"/>
    </xf>
    <xf numFmtId="0" fontId="5" fillId="34" borderId="72" xfId="0" applyNumberFormat="1" applyFont="1" applyFill="1" applyBorder="1" applyAlignment="1">
      <alignment horizontal="center" vertical="center"/>
    </xf>
    <xf numFmtId="0" fontId="5" fillId="36" borderId="72" xfId="0" applyNumberFormat="1" applyFont="1" applyFill="1" applyBorder="1" applyAlignment="1">
      <alignment horizontal="center" vertical="center"/>
    </xf>
    <xf numFmtId="0" fontId="107" fillId="29" borderId="72" xfId="0" applyNumberFormat="1" applyFont="1" applyFill="1" applyBorder="1" applyAlignment="1">
      <alignment horizontal="center" vertical="center"/>
    </xf>
    <xf numFmtId="217" fontId="5" fillId="0" borderId="51" xfId="0" applyNumberFormat="1" applyFont="1" applyFill="1" applyBorder="1" applyAlignment="1">
      <alignment horizontal="center" vertical="center"/>
    </xf>
    <xf numFmtId="0" fontId="9" fillId="29" borderId="51" xfId="0" applyNumberFormat="1" applyFont="1" applyFill="1" applyBorder="1" applyAlignment="1">
      <alignment horizontal="center" vertical="center"/>
    </xf>
    <xf numFmtId="217" fontId="5" fillId="0" borderId="81" xfId="0" applyNumberFormat="1" applyFont="1" applyFill="1" applyBorder="1" applyAlignment="1">
      <alignment horizontal="center" vertical="center"/>
    </xf>
    <xf numFmtId="0" fontId="5" fillId="0" borderId="81" xfId="0" applyNumberFormat="1" applyFont="1" applyFill="1" applyBorder="1" applyAlignment="1">
      <alignment horizontal="center" vertical="center"/>
    </xf>
    <xf numFmtId="207" fontId="5" fillId="0" borderId="81" xfId="0" applyNumberFormat="1" applyFont="1" applyFill="1" applyBorder="1" applyAlignment="1">
      <alignment horizontal="center" vertical="center"/>
    </xf>
    <xf numFmtId="0" fontId="11" fillId="29" borderId="77" xfId="0" applyNumberFormat="1" applyFont="1" applyFill="1" applyBorder="1" applyAlignment="1">
      <alignment horizontal="center" vertical="center" wrapText="1"/>
    </xf>
    <xf numFmtId="0" fontId="11" fillId="29" borderId="51" xfId="0" applyNumberFormat="1" applyFont="1" applyFill="1" applyBorder="1" applyAlignment="1">
      <alignment horizontal="center" vertical="center" wrapText="1"/>
    </xf>
    <xf numFmtId="0" fontId="11" fillId="29" borderId="50" xfId="0" applyNumberFormat="1" applyFont="1" applyFill="1" applyBorder="1" applyAlignment="1">
      <alignment horizontal="center" vertical="center" wrapText="1"/>
    </xf>
    <xf numFmtId="0" fontId="5" fillId="0" borderId="77" xfId="0" applyNumberFormat="1" applyFont="1" applyFill="1" applyBorder="1" applyAlignment="1">
      <alignment horizontal="center" vertical="center"/>
    </xf>
    <xf numFmtId="0" fontId="5" fillId="0" borderId="51" xfId="0" applyNumberFormat="1" applyFont="1" applyFill="1" applyBorder="1" applyAlignment="1">
      <alignment horizontal="center" vertical="center"/>
    </xf>
    <xf numFmtId="207" fontId="5" fillId="0" borderId="51" xfId="0" applyNumberFormat="1" applyFont="1" applyFill="1" applyBorder="1" applyAlignment="1">
      <alignment horizontal="center" vertical="center"/>
    </xf>
    <xf numFmtId="0" fontId="11" fillId="29" borderId="72" xfId="0" applyNumberFormat="1" applyFont="1" applyFill="1" applyBorder="1" applyAlignment="1">
      <alignment horizontal="center" vertical="center" wrapText="1"/>
    </xf>
    <xf numFmtId="0" fontId="9" fillId="29" borderId="72" xfId="0" applyNumberFormat="1" applyFont="1" applyFill="1" applyBorder="1" applyAlignment="1">
      <alignment horizontal="center" vertical="center"/>
    </xf>
    <xf numFmtId="0" fontId="53" fillId="0" borderId="89" xfId="79" applyNumberFormat="1" applyFont="1" applyFill="1" applyBorder="1" applyAlignment="1">
      <alignment horizontal="center" vertical="center"/>
    </xf>
    <xf numFmtId="0" fontId="53" fillId="0" borderId="90" xfId="79" applyNumberFormat="1" applyFont="1" applyFill="1" applyBorder="1" applyAlignment="1">
      <alignment horizontal="center" vertical="center"/>
    </xf>
    <xf numFmtId="0" fontId="53" fillId="0" borderId="91" xfId="79" applyNumberFormat="1" applyFont="1" applyFill="1" applyBorder="1" applyAlignment="1">
      <alignment horizontal="center" vertical="center"/>
    </xf>
    <xf numFmtId="0" fontId="89" fillId="0" borderId="0" xfId="79" applyNumberFormat="1" applyFont="1" applyFill="1" applyAlignment="1">
      <alignment vertical="center"/>
    </xf>
    <xf numFmtId="49" fontId="53" fillId="0" borderId="0" xfId="79" applyNumberFormat="1" applyFont="1" applyFill="1" applyBorder="1" applyAlignment="1">
      <alignment horizontal="left" vertical="center" indent="1"/>
    </xf>
    <xf numFmtId="0" fontId="109" fillId="0" borderId="0" xfId="79" applyNumberFormat="1" applyFont="1" applyFill="1" applyAlignment="1">
      <alignment vertical="center"/>
    </xf>
    <xf numFmtId="0" fontId="110" fillId="0" borderId="0" xfId="79" applyNumberFormat="1" applyFont="1" applyFill="1" applyAlignment="1">
      <alignment horizontal="left" vertical="center"/>
    </xf>
    <xf numFmtId="0" fontId="110" fillId="0" borderId="0" xfId="79" applyNumberFormat="1" applyFont="1" applyFill="1" applyAlignment="1">
      <alignment vertical="center"/>
    </xf>
    <xf numFmtId="49" fontId="67" fillId="0" borderId="0" xfId="79" applyNumberFormat="1" applyFont="1" applyFill="1" applyBorder="1" applyAlignment="1">
      <alignment horizontal="center" vertical="center"/>
    </xf>
    <xf numFmtId="49" fontId="67" fillId="0" borderId="0" xfId="79" applyNumberFormat="1" applyFont="1" applyFill="1" applyBorder="1" applyAlignment="1">
      <alignment horizontal="center" vertical="center"/>
    </xf>
    <xf numFmtId="217" fontId="5" fillId="36" borderId="93" xfId="0" applyNumberFormat="1" applyFont="1" applyFill="1" applyBorder="1" applyAlignment="1">
      <alignment horizontal="center" vertical="center"/>
    </xf>
    <xf numFmtId="217" fontId="5" fillId="36" borderId="72" xfId="0" applyNumberFormat="1" applyFont="1" applyFill="1" applyBorder="1" applyAlignment="1">
      <alignment horizontal="center" vertical="center"/>
    </xf>
    <xf numFmtId="0" fontId="9" fillId="29" borderId="77" xfId="0" applyNumberFormat="1" applyFont="1" applyFill="1" applyBorder="1" applyAlignment="1">
      <alignment horizontal="center" vertical="center"/>
    </xf>
    <xf numFmtId="0" fontId="53" fillId="0" borderId="96" xfId="79" applyNumberFormat="1" applyFont="1" applyFill="1" applyBorder="1" applyAlignment="1">
      <alignment horizontal="center" vertical="center"/>
    </xf>
    <xf numFmtId="0" fontId="53" fillId="0" borderId="97" xfId="79" applyNumberFormat="1" applyFont="1" applyFill="1" applyBorder="1" applyAlignment="1">
      <alignment horizontal="center" vertical="center"/>
    </xf>
    <xf numFmtId="0" fontId="53" fillId="0" borderId="98" xfId="79" applyNumberFormat="1" applyFont="1" applyFill="1" applyBorder="1" applyAlignment="1">
      <alignment horizontal="center" vertical="center"/>
    </xf>
    <xf numFmtId="49" fontId="53" fillId="0" borderId="70" xfId="79" applyNumberFormat="1" applyFont="1" applyFill="1" applyBorder="1" applyAlignment="1">
      <alignment horizontal="center" vertical="center"/>
    </xf>
    <xf numFmtId="0" fontId="53" fillId="0" borderId="70" xfId="79" applyNumberFormat="1" applyFont="1" applyFill="1" applyBorder="1" applyAlignment="1">
      <alignment vertical="center"/>
    </xf>
    <xf numFmtId="0" fontId="53" fillId="34" borderId="70" xfId="79" applyNumberFormat="1" applyFont="1" applyFill="1" applyBorder="1" applyAlignment="1">
      <alignment horizontal="center" vertical="center"/>
    </xf>
    <xf numFmtId="0" fontId="74" fillId="0" borderId="0" xfId="0" applyFont="1" applyBorder="1" applyAlignment="1">
      <alignment horizontal="center" vertical="center"/>
    </xf>
    <xf numFmtId="187" fontId="74" fillId="0" borderId="0" xfId="0" applyNumberFormat="1" applyFont="1" applyBorder="1" applyAlignment="1">
      <alignment horizontal="center" vertical="center"/>
    </xf>
    <xf numFmtId="0" fontId="74" fillId="0" borderId="0" xfId="0" applyFont="1" applyBorder="1" applyAlignment="1">
      <alignment horizontal="left" vertical="center"/>
    </xf>
    <xf numFmtId="192" fontId="74" fillId="0" borderId="0" xfId="0" applyNumberFormat="1" applyFont="1" applyBorder="1" applyAlignment="1">
      <alignment horizontal="center" vertical="center"/>
    </xf>
    <xf numFmtId="209" fontId="74" fillId="0" borderId="0" xfId="0" applyNumberFormat="1" applyFont="1" applyBorder="1" applyAlignment="1">
      <alignment horizontal="center" vertical="center"/>
    </xf>
    <xf numFmtId="194" fontId="74" fillId="0" borderId="0" xfId="0" applyNumberFormat="1" applyFont="1" applyBorder="1" applyAlignment="1">
      <alignment horizontal="center" vertical="center"/>
    </xf>
    <xf numFmtId="0" fontId="76" fillId="0" borderId="0" xfId="0" applyFont="1" applyBorder="1" applyAlignment="1">
      <alignment horizontal="left" vertical="center"/>
    </xf>
    <xf numFmtId="0" fontId="11" fillId="29" borderId="77" xfId="0" applyNumberFormat="1" applyFont="1" applyFill="1" applyBorder="1" applyAlignment="1">
      <alignment horizontal="center" vertical="center"/>
    </xf>
    <xf numFmtId="0" fontId="5" fillId="0" borderId="72" xfId="78" applyNumberFormat="1" applyFont="1" applyFill="1" applyBorder="1" applyAlignment="1">
      <alignment horizontal="center" vertical="center"/>
    </xf>
    <xf numFmtId="49" fontId="5" fillId="0" borderId="72" xfId="78" applyNumberFormat="1" applyFont="1" applyFill="1" applyBorder="1" applyAlignment="1">
      <alignment horizontal="center" vertical="center"/>
    </xf>
    <xf numFmtId="198" fontId="5" fillId="0" borderId="72" xfId="78" applyNumberFormat="1" applyFont="1" applyFill="1" applyBorder="1" applyAlignment="1">
      <alignment horizontal="center" vertical="center"/>
    </xf>
    <xf numFmtId="0" fontId="9" fillId="29" borderId="77" xfId="0" applyNumberFormat="1" applyFont="1" applyFill="1" applyBorder="1" applyAlignment="1">
      <alignment vertical="center"/>
    </xf>
    <xf numFmtId="0" fontId="9" fillId="29" borderId="50" xfId="0" applyNumberFormat="1" applyFont="1" applyFill="1" applyBorder="1" applyAlignment="1">
      <alignment vertical="center"/>
    </xf>
    <xf numFmtId="0" fontId="9" fillId="29" borderId="77" xfId="0" applyNumberFormat="1" applyFont="1" applyFill="1" applyBorder="1" applyAlignment="1">
      <alignment horizontal="center" vertical="center" wrapText="1"/>
    </xf>
    <xf numFmtId="49" fontId="5" fillId="0" borderId="42" xfId="78" applyNumberFormat="1" applyFont="1" applyFill="1" applyBorder="1" applyAlignment="1">
      <alignment horizontal="center" vertical="center"/>
    </xf>
    <xf numFmtId="0" fontId="66" fillId="0" borderId="72" xfId="0" applyNumberFormat="1" applyFont="1" applyFill="1" applyBorder="1" applyAlignment="1">
      <alignment horizontal="center" vertical="center"/>
    </xf>
    <xf numFmtId="11" fontId="93" fillId="0" borderId="19" xfId="0" applyNumberFormat="1" applyFont="1" applyBorder="1">
      <alignment vertical="center"/>
    </xf>
    <xf numFmtId="205" fontId="70" fillId="0" borderId="60" xfId="0" applyNumberFormat="1" applyFont="1" applyBorder="1" applyAlignment="1">
      <alignment vertical="center"/>
    </xf>
    <xf numFmtId="0" fontId="75" fillId="0" borderId="60" xfId="0" applyNumberFormat="1" applyFont="1" applyBorder="1" applyAlignment="1">
      <alignment vertical="center"/>
    </xf>
    <xf numFmtId="0" fontId="74" fillId="0" borderId="60" xfId="0" applyNumberFormat="1" applyFont="1" applyBorder="1" applyAlignment="1">
      <alignment vertical="center"/>
    </xf>
    <xf numFmtId="0" fontId="74" fillId="0" borderId="60" xfId="0" applyFont="1" applyBorder="1" applyAlignment="1">
      <alignment horizontal="center" vertical="center"/>
    </xf>
    <xf numFmtId="0" fontId="74" fillId="0" borderId="40" xfId="0" applyFont="1" applyBorder="1">
      <alignment vertical="center"/>
    </xf>
    <xf numFmtId="219" fontId="74" fillId="0" borderId="0" xfId="0" applyNumberFormat="1" applyFont="1" applyBorder="1" applyAlignment="1">
      <alignment vertical="center"/>
    </xf>
    <xf numFmtId="209" fontId="74" fillId="0" borderId="0" xfId="0" applyNumberFormat="1" applyFont="1" applyBorder="1" applyAlignment="1">
      <alignment vertical="center"/>
    </xf>
    <xf numFmtId="0" fontId="74" fillId="0" borderId="0" xfId="0" applyFont="1" applyAlignment="1">
      <alignment horizontal="center" vertical="center"/>
    </xf>
    <xf numFmtId="217" fontId="5" fillId="0" borderId="93" xfId="0" applyNumberFormat="1" applyFont="1" applyFill="1" applyBorder="1" applyAlignment="1">
      <alignment horizontal="center" vertical="center"/>
    </xf>
    <xf numFmtId="0" fontId="111" fillId="0" borderId="0" xfId="0" applyNumberFormat="1" applyFont="1">
      <alignment vertical="center"/>
    </xf>
    <xf numFmtId="0" fontId="14" fillId="0" borderId="0" xfId="0" applyNumberFormat="1" applyFont="1">
      <alignment vertical="center"/>
    </xf>
    <xf numFmtId="0" fontId="13" fillId="0" borderId="0" xfId="0" applyFont="1">
      <alignment vertical="center"/>
    </xf>
    <xf numFmtId="0" fontId="14" fillId="0" borderId="101" xfId="0" applyNumberFormat="1" applyFont="1" applyBorder="1" applyAlignment="1">
      <alignment horizontal="center" vertical="center"/>
    </xf>
    <xf numFmtId="217" fontId="14" fillId="0" borderId="101" xfId="0" applyNumberFormat="1" applyFont="1" applyBorder="1" applyAlignment="1">
      <alignment horizontal="center" vertical="center"/>
    </xf>
    <xf numFmtId="49" fontId="14" fillId="0" borderId="101" xfId="0" applyNumberFormat="1" applyFont="1" applyBorder="1" applyAlignment="1">
      <alignment horizontal="center" vertical="center"/>
    </xf>
    <xf numFmtId="41" fontId="14" fillId="0" borderId="101" xfId="155" applyFont="1" applyBorder="1" applyAlignment="1">
      <alignment horizontal="center" vertical="center"/>
    </xf>
    <xf numFmtId="49" fontId="14" fillId="0" borderId="101" xfId="155" applyNumberFormat="1" applyFont="1" applyBorder="1" applyAlignment="1">
      <alignment horizontal="center" vertical="center"/>
    </xf>
    <xf numFmtId="220" fontId="14" fillId="0" borderId="101" xfId="155" applyNumberFormat="1" applyFont="1" applyBorder="1" applyAlignment="1">
      <alignment horizontal="center" vertical="center"/>
    </xf>
    <xf numFmtId="0" fontId="14" fillId="0" borderId="102" xfId="0" applyNumberFormat="1" applyFont="1" applyBorder="1" applyAlignment="1">
      <alignment vertical="center"/>
    </xf>
    <xf numFmtId="0" fontId="14" fillId="0" borderId="103" xfId="0" applyNumberFormat="1" applyFont="1" applyBorder="1" applyAlignment="1">
      <alignment vertical="center"/>
    </xf>
    <xf numFmtId="0" fontId="91" fillId="0" borderId="101" xfId="0" applyNumberFormat="1" applyFont="1" applyBorder="1" applyAlignment="1">
      <alignment horizontal="center" vertical="center" shrinkToFit="1"/>
    </xf>
    <xf numFmtId="0" fontId="14" fillId="0" borderId="101" xfId="155" applyNumberFormat="1" applyFont="1" applyBorder="1" applyAlignment="1">
      <alignment horizontal="center" vertical="center"/>
    </xf>
    <xf numFmtId="0" fontId="5" fillId="0" borderId="0" xfId="78" applyNumberFormat="1" applyFont="1" applyFill="1" applyBorder="1" applyAlignment="1">
      <alignment horizontal="center" vertical="center"/>
    </xf>
    <xf numFmtId="0" fontId="113" fillId="0" borderId="0" xfId="0" applyNumberFormat="1" applyFont="1">
      <alignment vertical="center"/>
    </xf>
    <xf numFmtId="0" fontId="113" fillId="0" borderId="0" xfId="0" applyNumberFormat="1" applyFont="1" applyAlignment="1">
      <alignment horizontal="left" vertical="center" indent="1"/>
    </xf>
    <xf numFmtId="0" fontId="91" fillId="0" borderId="101" xfId="0" applyNumberFormat="1" applyFont="1" applyBorder="1" applyAlignment="1">
      <alignment horizontal="center" vertical="center"/>
    </xf>
    <xf numFmtId="0" fontId="14" fillId="0" borderId="101" xfId="0" applyNumberFormat="1" applyFont="1" applyBorder="1" applyAlignment="1">
      <alignment horizontal="center" vertical="center" shrinkToFit="1"/>
    </xf>
    <xf numFmtId="0" fontId="5" fillId="33" borderId="0" xfId="0" applyFont="1" applyFill="1" applyBorder="1" applyProtection="1">
      <alignment vertical="center"/>
      <protection locked="0"/>
    </xf>
    <xf numFmtId="0" fontId="115" fillId="0" borderId="0" xfId="0" applyNumberFormat="1" applyFont="1" applyAlignment="1">
      <alignment horizontal="left" vertical="center" indent="1"/>
    </xf>
    <xf numFmtId="0" fontId="5" fillId="0" borderId="93" xfId="0" applyNumberFormat="1" applyFont="1" applyFill="1" applyBorder="1" applyAlignment="1">
      <alignment horizontal="center" vertical="center"/>
    </xf>
    <xf numFmtId="0" fontId="5" fillId="0" borderId="104" xfId="0" applyNumberFormat="1" applyFont="1" applyFill="1" applyBorder="1" applyAlignment="1">
      <alignment horizontal="center" vertical="center"/>
    </xf>
    <xf numFmtId="0" fontId="116" fillId="33" borderId="105" xfId="0" applyNumberFormat="1" applyFont="1" applyFill="1" applyBorder="1" applyAlignment="1">
      <alignment horizontal="center" vertical="center"/>
    </xf>
    <xf numFmtId="49" fontId="53" fillId="0" borderId="0" xfId="79" applyNumberFormat="1" applyFont="1" applyFill="1" applyBorder="1" applyAlignment="1">
      <alignment horizontal="left" vertical="center"/>
    </xf>
    <xf numFmtId="0" fontId="53" fillId="0" borderId="87" xfId="79" applyNumberFormat="1" applyFont="1" applyFill="1" applyBorder="1" applyAlignment="1">
      <alignment horizontal="center" vertical="center" wrapText="1"/>
    </xf>
    <xf numFmtId="0" fontId="53" fillId="0" borderId="94" xfId="79" applyNumberFormat="1" applyFont="1" applyFill="1" applyBorder="1" applyAlignment="1">
      <alignment horizontal="center" vertical="center" wrapText="1"/>
    </xf>
    <xf numFmtId="0" fontId="87" fillId="35" borderId="101" xfId="0" applyFont="1" applyFill="1" applyBorder="1">
      <alignment vertical="center"/>
    </xf>
    <xf numFmtId="49" fontId="67" fillId="0" borderId="0" xfId="79" applyNumberFormat="1" applyFont="1" applyFill="1" applyBorder="1" applyAlignment="1">
      <alignment horizontal="center" vertical="center"/>
    </xf>
    <xf numFmtId="0" fontId="11" fillId="29" borderId="50" xfId="0" applyNumberFormat="1" applyFont="1" applyFill="1" applyBorder="1" applyAlignment="1">
      <alignment horizontal="center" vertical="center" wrapText="1"/>
    </xf>
    <xf numFmtId="0" fontId="11" fillId="29" borderId="50" xfId="0" applyNumberFormat="1" applyFont="1" applyFill="1" applyBorder="1" applyAlignment="1">
      <alignment horizontal="center" vertical="center" wrapText="1"/>
    </xf>
    <xf numFmtId="0" fontId="5" fillId="0" borderId="0" xfId="79" applyNumberFormat="1" applyFont="1" applyFill="1" applyAlignment="1">
      <alignment horizontal="left" vertical="center"/>
    </xf>
    <xf numFmtId="0" fontId="5" fillId="0" borderId="0" xfId="79" applyNumberFormat="1" applyFont="1" applyFill="1" applyBorder="1" applyAlignment="1">
      <alignment horizontal="left" vertical="center"/>
    </xf>
    <xf numFmtId="0" fontId="53" fillId="0" borderId="0" xfId="0" applyNumberFormat="1" applyFont="1" applyBorder="1" applyAlignment="1">
      <alignment vertical="center"/>
    </xf>
    <xf numFmtId="0" fontId="53" fillId="0" borderId="0" xfId="79" applyNumberFormat="1" applyFont="1" applyFill="1" applyAlignment="1">
      <alignment vertical="center"/>
    </xf>
    <xf numFmtId="49" fontId="67" fillId="0" borderId="0" xfId="79" applyNumberFormat="1" applyFont="1" applyFill="1" applyBorder="1" applyAlignment="1">
      <alignment vertical="center"/>
    </xf>
    <xf numFmtId="0" fontId="53" fillId="0" borderId="0" xfId="79" applyNumberFormat="1" applyFont="1" applyFill="1" applyBorder="1" applyAlignment="1">
      <alignment horizontal="center" vertical="center"/>
    </xf>
    <xf numFmtId="0" fontId="53" fillId="0" borderId="0" xfId="79" applyNumberFormat="1" applyFont="1" applyFill="1" applyAlignment="1">
      <alignment horizontal="right" vertical="center"/>
    </xf>
    <xf numFmtId="0" fontId="53" fillId="0" borderId="0" xfId="79" applyNumberFormat="1" applyFont="1" applyFill="1" applyAlignment="1">
      <alignment horizontal="left" vertical="center" indent="2"/>
    </xf>
    <xf numFmtId="0" fontId="53" fillId="0" borderId="0" xfId="79" applyNumberFormat="1" applyFont="1" applyFill="1" applyAlignment="1">
      <alignment horizontal="left" vertical="center"/>
    </xf>
    <xf numFmtId="0" fontId="11" fillId="29" borderId="116" xfId="0" applyNumberFormat="1" applyFont="1" applyFill="1" applyBorder="1" applyAlignment="1">
      <alignment horizontal="center" vertical="center" wrapText="1"/>
    </xf>
    <xf numFmtId="203" fontId="5" fillId="0" borderId="109" xfId="0" applyNumberFormat="1" applyFont="1" applyFill="1" applyBorder="1" applyAlignment="1">
      <alignment horizontal="center" vertical="center"/>
    </xf>
    <xf numFmtId="0" fontId="11" fillId="29" borderId="50" xfId="0" applyNumberFormat="1" applyFont="1" applyFill="1" applyBorder="1" applyAlignment="1">
      <alignment horizontal="center" vertical="center" wrapText="1"/>
    </xf>
    <xf numFmtId="0" fontId="11" fillId="29" borderId="51" xfId="0" applyNumberFormat="1" applyFont="1" applyFill="1" applyBorder="1" applyAlignment="1">
      <alignment horizontal="center" vertical="center" wrapText="1"/>
    </xf>
    <xf numFmtId="0" fontId="5" fillId="0" borderId="109" xfId="0" applyNumberFormat="1" applyFont="1" applyFill="1" applyBorder="1" applyAlignment="1">
      <alignment horizontal="center" vertical="center"/>
    </xf>
    <xf numFmtId="207" fontId="5" fillId="0" borderId="109" xfId="0" applyNumberFormat="1" applyFont="1" applyFill="1" applyBorder="1" applyAlignment="1">
      <alignment horizontal="center" vertical="center"/>
    </xf>
    <xf numFmtId="0" fontId="11" fillId="29" borderId="109" xfId="0" applyNumberFormat="1" applyFont="1" applyFill="1" applyBorder="1" applyAlignment="1">
      <alignment horizontal="center" vertical="center" wrapText="1"/>
    </xf>
    <xf numFmtId="0" fontId="11" fillId="29" borderId="109" xfId="0" applyNumberFormat="1" applyFont="1" applyFill="1" applyBorder="1" applyAlignment="1">
      <alignment horizontal="center" vertical="center"/>
    </xf>
    <xf numFmtId="0" fontId="5" fillId="32" borderId="109" xfId="0" applyNumberFormat="1" applyFont="1" applyFill="1" applyBorder="1" applyAlignment="1">
      <alignment horizontal="center" vertical="center"/>
    </xf>
    <xf numFmtId="0" fontId="5" fillId="37" borderId="93" xfId="0" applyNumberFormat="1" applyFont="1" applyFill="1" applyBorder="1" applyAlignment="1">
      <alignment horizontal="center" vertical="center"/>
    </xf>
    <xf numFmtId="207" fontId="5" fillId="0" borderId="93" xfId="0" applyNumberFormat="1" applyFont="1" applyFill="1" applyBorder="1" applyAlignment="1">
      <alignment horizontal="center" vertical="center"/>
    </xf>
    <xf numFmtId="217" fontId="5" fillId="0" borderId="109" xfId="0" applyNumberFormat="1" applyFont="1" applyFill="1" applyBorder="1" applyAlignment="1">
      <alignment horizontal="center" vertical="center"/>
    </xf>
    <xf numFmtId="207" fontId="5" fillId="0" borderId="104" xfId="0" applyNumberFormat="1" applyFont="1" applyFill="1" applyBorder="1" applyAlignment="1">
      <alignment horizontal="center" vertical="center"/>
    </xf>
    <xf numFmtId="217" fontId="5" fillId="0" borderId="104" xfId="0" applyNumberFormat="1" applyFont="1" applyFill="1" applyBorder="1" applyAlignment="1">
      <alignment horizontal="center" vertical="center"/>
    </xf>
    <xf numFmtId="212" fontId="117" fillId="37" borderId="60" xfId="176" applyNumberFormat="1" applyFont="1" applyFill="1" applyBorder="1" applyAlignment="1">
      <alignment horizontal="center" vertical="center" wrapText="1"/>
    </xf>
    <xf numFmtId="49" fontId="67" fillId="37" borderId="60" xfId="79" applyNumberFormat="1" applyFont="1" applyFill="1" applyBorder="1" applyAlignment="1">
      <alignment horizontal="center" vertical="center" wrapText="1"/>
    </xf>
    <xf numFmtId="0" fontId="74" fillId="0" borderId="0" xfId="0" applyFont="1" applyBorder="1" applyAlignment="1">
      <alignment horizontal="center" vertical="center"/>
    </xf>
    <xf numFmtId="187" fontId="74" fillId="0" borderId="0" xfId="0" applyNumberFormat="1" applyFont="1" applyBorder="1" applyAlignment="1">
      <alignment horizontal="center" vertical="center"/>
    </xf>
    <xf numFmtId="0" fontId="74" fillId="0" borderId="0" xfId="0" applyFont="1" applyBorder="1" applyAlignment="1">
      <alignment horizontal="left" vertical="center"/>
    </xf>
    <xf numFmtId="194" fontId="74" fillId="0" borderId="0" xfId="0" applyNumberFormat="1" applyFont="1" applyBorder="1" applyAlignment="1">
      <alignment horizontal="center" vertical="center"/>
    </xf>
    <xf numFmtId="0" fontId="74" fillId="0" borderId="60" xfId="0" applyFont="1" applyBorder="1" applyAlignment="1">
      <alignment horizontal="center" vertical="center"/>
    </xf>
    <xf numFmtId="0" fontId="76" fillId="0" borderId="0" xfId="0" applyFont="1" applyBorder="1" applyAlignment="1">
      <alignment horizontal="left" vertical="center"/>
    </xf>
    <xf numFmtId="0" fontId="74" fillId="0" borderId="0" xfId="0" applyNumberFormat="1" applyFont="1" applyBorder="1" applyAlignment="1">
      <alignment horizontal="center" vertical="center"/>
    </xf>
    <xf numFmtId="0" fontId="5" fillId="0" borderId="77" xfId="0" applyNumberFormat="1" applyFont="1" applyFill="1" applyBorder="1" applyAlignment="1">
      <alignment horizontal="center" vertical="center"/>
    </xf>
    <xf numFmtId="0" fontId="5" fillId="0" borderId="51" xfId="0" applyNumberFormat="1" applyFont="1" applyFill="1" applyBorder="1" applyAlignment="1">
      <alignment horizontal="center" vertical="center"/>
    </xf>
    <xf numFmtId="207" fontId="5" fillId="0" borderId="51" xfId="0" applyNumberFormat="1" applyFont="1" applyFill="1" applyBorder="1" applyAlignment="1">
      <alignment horizontal="center" vertical="center"/>
    </xf>
    <xf numFmtId="0" fontId="11" fillId="29" borderId="77" xfId="0" applyNumberFormat="1" applyFont="1" applyFill="1" applyBorder="1" applyAlignment="1">
      <alignment horizontal="center" vertical="center" wrapText="1"/>
    </xf>
    <xf numFmtId="0" fontId="11" fillId="29" borderId="50" xfId="0" applyNumberFormat="1" applyFont="1" applyFill="1" applyBorder="1" applyAlignment="1">
      <alignment horizontal="center" vertical="center" wrapText="1"/>
    </xf>
    <xf numFmtId="0" fontId="11" fillId="29" borderId="51" xfId="0" applyNumberFormat="1" applyFont="1" applyFill="1" applyBorder="1" applyAlignment="1">
      <alignment horizontal="center" vertical="center" wrapText="1"/>
    </xf>
    <xf numFmtId="0" fontId="9" fillId="29" borderId="72" xfId="0" applyNumberFormat="1" applyFont="1" applyFill="1" applyBorder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9" fillId="0" borderId="0" xfId="0" applyFont="1" applyAlignment="1">
      <alignment vertical="center"/>
    </xf>
    <xf numFmtId="218" fontId="53" fillId="0" borderId="0" xfId="79" applyNumberFormat="1" applyFont="1" applyFill="1" applyBorder="1" applyAlignment="1">
      <alignment horizontal="right" vertical="center"/>
    </xf>
    <xf numFmtId="218" fontId="118" fillId="0" borderId="0" xfId="79" applyNumberFormat="1" applyFont="1" applyFill="1" applyBorder="1" applyAlignment="1">
      <alignment horizontal="left" vertical="top"/>
    </xf>
    <xf numFmtId="0" fontId="118" fillId="0" borderId="0" xfId="79" applyNumberFormat="1" applyFont="1" applyFill="1" applyBorder="1" applyAlignment="1">
      <alignment horizontal="left" vertical="top"/>
    </xf>
    <xf numFmtId="218" fontId="53" fillId="0" borderId="0" xfId="79" applyNumberFormat="1" applyFont="1" applyFill="1" applyBorder="1" applyAlignment="1">
      <alignment horizontal="right"/>
    </xf>
    <xf numFmtId="49" fontId="53" fillId="0" borderId="0" xfId="79" applyNumberFormat="1" applyFont="1" applyFill="1" applyBorder="1" applyAlignment="1">
      <alignment horizontal="left" indent="1"/>
    </xf>
    <xf numFmtId="49" fontId="53" fillId="0" borderId="0" xfId="79" applyNumberFormat="1" applyFont="1" applyFill="1" applyAlignment="1">
      <alignment horizontal="left" indent="1"/>
    </xf>
    <xf numFmtId="49" fontId="53" fillId="0" borderId="0" xfId="79" applyNumberFormat="1" applyFont="1" applyFill="1" applyAlignment="1">
      <alignment horizontal="left"/>
    </xf>
    <xf numFmtId="49" fontId="53" fillId="0" borderId="0" xfId="79" applyNumberFormat="1" applyFont="1" applyFill="1" applyBorder="1" applyAlignment="1">
      <alignment horizontal="left"/>
    </xf>
    <xf numFmtId="0" fontId="70" fillId="0" borderId="26" xfId="0" applyFont="1" applyFill="1" applyBorder="1" applyAlignment="1">
      <alignment horizontal="center" vertical="center"/>
    </xf>
    <xf numFmtId="0" fontId="70" fillId="0" borderId="27" xfId="0" applyFont="1" applyFill="1" applyBorder="1" applyAlignment="1">
      <alignment horizontal="center" vertical="center" wrapText="1"/>
    </xf>
    <xf numFmtId="0" fontId="70" fillId="0" borderId="17" xfId="0" applyFont="1" applyFill="1" applyBorder="1" applyAlignment="1">
      <alignment horizontal="center" vertical="center" wrapText="1"/>
    </xf>
    <xf numFmtId="0" fontId="70" fillId="0" borderId="13" xfId="0" applyFont="1" applyFill="1" applyBorder="1" applyAlignment="1">
      <alignment horizontal="center" vertical="center" wrapText="1"/>
    </xf>
    <xf numFmtId="0" fontId="70" fillId="0" borderId="28" xfId="0" applyFont="1" applyFill="1" applyBorder="1" applyAlignment="1" applyProtection="1">
      <alignment horizontal="left" vertical="center" wrapText="1"/>
      <protection locked="0"/>
    </xf>
    <xf numFmtId="0" fontId="70" fillId="0" borderId="29" xfId="0" applyFont="1" applyFill="1" applyBorder="1" applyAlignment="1" applyProtection="1">
      <alignment horizontal="left" vertical="center" wrapText="1"/>
      <protection locked="0"/>
    </xf>
    <xf numFmtId="0" fontId="70" fillId="0" borderId="30" xfId="0" applyFont="1" applyFill="1" applyBorder="1" applyAlignment="1" applyProtection="1">
      <alignment horizontal="left" vertical="center" wrapText="1"/>
      <protection locked="0"/>
    </xf>
    <xf numFmtId="0" fontId="70" fillId="0" borderId="31" xfId="0" applyFont="1" applyFill="1" applyBorder="1" applyAlignment="1" applyProtection="1">
      <alignment horizontal="left" vertical="center" wrapText="1"/>
      <protection locked="0"/>
    </xf>
    <xf numFmtId="0" fontId="70" fillId="0" borderId="0" xfId="0" applyFont="1" applyFill="1" applyBorder="1" applyAlignment="1" applyProtection="1">
      <alignment horizontal="left" vertical="center" wrapText="1"/>
      <protection locked="0"/>
    </xf>
    <xf numFmtId="0" fontId="70" fillId="0" borderId="32" xfId="0" applyFont="1" applyFill="1" applyBorder="1" applyAlignment="1" applyProtection="1">
      <alignment horizontal="left" vertical="center" wrapText="1"/>
      <protection locked="0"/>
    </xf>
    <xf numFmtId="0" fontId="70" fillId="0" borderId="18" xfId="0" applyFont="1" applyFill="1" applyBorder="1" applyAlignment="1" applyProtection="1">
      <alignment horizontal="left" vertical="center" wrapText="1"/>
      <protection locked="0"/>
    </xf>
    <xf numFmtId="0" fontId="70" fillId="0" borderId="19" xfId="0" applyFont="1" applyFill="1" applyBorder="1" applyAlignment="1" applyProtection="1">
      <alignment horizontal="left" vertical="center" wrapText="1"/>
      <protection locked="0"/>
    </xf>
    <xf numFmtId="0" fontId="70" fillId="0" borderId="20" xfId="0" applyFont="1" applyFill="1" applyBorder="1" applyAlignment="1" applyProtection="1">
      <alignment horizontal="left" vertical="center" wrapText="1"/>
      <protection locked="0"/>
    </xf>
    <xf numFmtId="0" fontId="70" fillId="31" borderId="35" xfId="0" applyFont="1" applyFill="1" applyBorder="1" applyAlignment="1" applyProtection="1">
      <alignment horizontal="center" vertical="center"/>
      <protection locked="0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2" fillId="0" borderId="18" xfId="0" applyNumberFormat="1" applyFont="1" applyFill="1" applyBorder="1" applyAlignment="1" applyProtection="1">
      <alignment horizontal="center" vertical="center" shrinkToFit="1"/>
      <protection locked="0"/>
    </xf>
    <xf numFmtId="0" fontId="15" fillId="0" borderId="0" xfId="0" applyFont="1" applyFill="1" applyBorder="1" applyAlignment="1" applyProtection="1">
      <alignment horizontal="left" vertical="center" shrinkToFit="1"/>
    </xf>
    <xf numFmtId="0" fontId="45" fillId="30" borderId="22" xfId="0" applyFont="1" applyFill="1" applyBorder="1" applyAlignment="1" applyProtection="1">
      <alignment horizontal="left" vertical="center" wrapText="1"/>
    </xf>
    <xf numFmtId="0" fontId="45" fillId="30" borderId="16" xfId="0" applyFont="1" applyFill="1" applyBorder="1" applyAlignment="1" applyProtection="1">
      <alignment horizontal="left" vertical="center"/>
    </xf>
    <xf numFmtId="0" fontId="45" fillId="0" borderId="12" xfId="0" applyFont="1" applyFill="1" applyBorder="1" applyAlignment="1" applyProtection="1">
      <alignment horizontal="center" vertical="center"/>
    </xf>
    <xf numFmtId="0" fontId="45" fillId="0" borderId="13" xfId="0" applyFont="1" applyFill="1" applyBorder="1" applyAlignment="1" applyProtection="1">
      <alignment horizontal="center" vertical="center"/>
    </xf>
    <xf numFmtId="0" fontId="45" fillId="0" borderId="23" xfId="0" applyFont="1" applyFill="1" applyBorder="1" applyAlignment="1" applyProtection="1">
      <alignment horizontal="left" vertical="center" wrapText="1"/>
    </xf>
    <xf numFmtId="0" fontId="45" fillId="0" borderId="15" xfId="0" applyFont="1" applyFill="1" applyBorder="1" applyAlignment="1" applyProtection="1">
      <alignment horizontal="left" vertical="center"/>
    </xf>
    <xf numFmtId="0" fontId="45" fillId="0" borderId="24" xfId="0" applyFont="1" applyFill="1" applyBorder="1" applyAlignment="1" applyProtection="1">
      <alignment horizontal="left" vertical="center"/>
    </xf>
    <xf numFmtId="0" fontId="45" fillId="0" borderId="20" xfId="0" applyFont="1" applyFill="1" applyBorder="1" applyAlignment="1" applyProtection="1">
      <alignment horizontal="left" vertical="center"/>
    </xf>
    <xf numFmtId="0" fontId="12" fillId="30" borderId="11" xfId="0" applyFont="1" applyFill="1" applyBorder="1" applyAlignment="1" applyProtection="1">
      <alignment horizontal="left" vertical="center" wrapText="1"/>
    </xf>
    <xf numFmtId="0" fontId="12" fillId="30" borderId="14" xfId="0" applyFont="1" applyFill="1" applyBorder="1" applyAlignment="1" applyProtection="1">
      <alignment horizontal="left" vertical="center" wrapText="1"/>
    </xf>
    <xf numFmtId="0" fontId="12" fillId="30" borderId="16" xfId="0" applyFont="1" applyFill="1" applyBorder="1" applyAlignment="1" applyProtection="1">
      <alignment horizontal="left" vertical="center" wrapTex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12" fillId="0" borderId="1" xfId="0" applyFont="1" applyFill="1" applyBorder="1" applyAlignment="1" applyProtection="1">
      <alignment horizontal="center" vertical="center" shrinkToFit="1"/>
    </xf>
    <xf numFmtId="0" fontId="12" fillId="30" borderId="1" xfId="0" applyFont="1" applyFill="1" applyBorder="1" applyAlignment="1" applyProtection="1">
      <alignment horizontal="center" vertical="center" shrinkToFit="1"/>
      <protection locked="0"/>
    </xf>
    <xf numFmtId="0" fontId="12" fillId="30" borderId="1" xfId="0" applyFont="1" applyFill="1" applyBorder="1" applyAlignment="1" applyProtection="1">
      <alignment vertical="center" shrinkToFit="1"/>
      <protection locked="0"/>
    </xf>
    <xf numFmtId="49" fontId="12" fillId="0" borderId="1" xfId="0" applyNumberFormat="1" applyFont="1" applyFill="1" applyBorder="1" applyAlignment="1" applyProtection="1">
      <alignment horizontal="center" vertical="center" shrinkToFit="1"/>
    </xf>
    <xf numFmtId="49" fontId="12" fillId="0" borderId="1" xfId="0" applyNumberFormat="1" applyFont="1" applyFill="1" applyBorder="1" applyAlignment="1" applyProtection="1">
      <alignment vertical="center" shrinkToFit="1"/>
    </xf>
    <xf numFmtId="0" fontId="12" fillId="0" borderId="1" xfId="0" applyFont="1" applyFill="1" applyBorder="1" applyAlignment="1" applyProtection="1">
      <alignment vertical="center" shrinkToFit="1"/>
    </xf>
    <xf numFmtId="183" fontId="12" fillId="0" borderId="1" xfId="0" applyNumberFormat="1" applyFont="1" applyFill="1" applyBorder="1" applyAlignment="1" applyProtection="1">
      <alignment horizontal="center" vertical="center" shrinkToFit="1"/>
    </xf>
    <xf numFmtId="0" fontId="49" fillId="0" borderId="1" xfId="0" applyFont="1" applyFill="1" applyBorder="1" applyAlignment="1" applyProtection="1">
      <alignment horizontal="center" vertical="center" shrinkToFit="1"/>
    </xf>
    <xf numFmtId="0" fontId="42" fillId="0" borderId="11" xfId="0" applyFont="1" applyFill="1" applyBorder="1" applyAlignment="1" applyProtection="1">
      <alignment horizontal="center" vertical="center"/>
    </xf>
    <xf numFmtId="0" fontId="42" fillId="0" borderId="14" xfId="0" applyFont="1" applyFill="1" applyBorder="1" applyAlignment="1" applyProtection="1">
      <alignment horizontal="center" vertical="center"/>
    </xf>
    <xf numFmtId="0" fontId="13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5" fillId="0" borderId="1" xfId="0" applyFont="1" applyFill="1" applyBorder="1" applyAlignment="1" applyProtection="1">
      <alignment horizontal="center" vertical="center" shrinkToFit="1"/>
    </xf>
    <xf numFmtId="0" fontId="70" fillId="0" borderId="35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 shrinkToFit="1"/>
    </xf>
    <xf numFmtId="49" fontId="67" fillId="0" borderId="0" xfId="79" applyNumberFormat="1" applyFont="1" applyFill="1" applyBorder="1" applyAlignment="1">
      <alignment horizontal="center" vertical="center"/>
    </xf>
    <xf numFmtId="0" fontId="53" fillId="0" borderId="83" xfId="79" applyNumberFormat="1" applyFont="1" applyFill="1" applyBorder="1" applyAlignment="1">
      <alignment horizontal="center" vertical="center" wrapText="1"/>
    </xf>
    <xf numFmtId="0" fontId="53" fillId="0" borderId="86" xfId="79" applyNumberFormat="1" applyFont="1" applyFill="1" applyBorder="1" applyAlignment="1">
      <alignment horizontal="center" vertical="center"/>
    </xf>
    <xf numFmtId="0" fontId="53" fillId="0" borderId="84" xfId="79" applyNumberFormat="1" applyFont="1" applyFill="1" applyBorder="1" applyAlignment="1">
      <alignment horizontal="center" vertical="center" wrapText="1"/>
    </xf>
    <xf numFmtId="0" fontId="53" fillId="0" borderId="87" xfId="79" applyNumberFormat="1" applyFont="1" applyFill="1" applyBorder="1" applyAlignment="1">
      <alignment horizontal="center" vertical="center"/>
    </xf>
    <xf numFmtId="0" fontId="53" fillId="0" borderId="87" xfId="79" applyNumberFormat="1" applyFont="1" applyFill="1" applyBorder="1" applyAlignment="1">
      <alignment horizontal="center" vertical="center" wrapText="1"/>
    </xf>
    <xf numFmtId="0" fontId="53" fillId="0" borderId="85" xfId="79" applyNumberFormat="1" applyFont="1" applyFill="1" applyBorder="1" applyAlignment="1">
      <alignment horizontal="center" vertical="center" wrapText="1"/>
    </xf>
    <xf numFmtId="0" fontId="53" fillId="0" borderId="88" xfId="79" applyNumberFormat="1" applyFont="1" applyFill="1" applyBorder="1" applyAlignment="1">
      <alignment horizontal="center" vertical="center" wrapText="1"/>
    </xf>
    <xf numFmtId="0" fontId="52" fillId="0" borderId="0" xfId="79" applyFont="1" applyAlignment="1">
      <alignment horizontal="center" wrapText="1"/>
    </xf>
    <xf numFmtId="0" fontId="53" fillId="0" borderId="86" xfId="79" applyNumberFormat="1" applyFont="1" applyFill="1" applyBorder="1" applyAlignment="1">
      <alignment horizontal="center" vertical="center" wrapText="1"/>
    </xf>
    <xf numFmtId="49" fontId="86" fillId="0" borderId="0" xfId="133" applyNumberFormat="1" applyFont="1" applyFill="1" applyBorder="1" applyAlignment="1">
      <alignment horizontal="center" vertical="center" wrapText="1"/>
    </xf>
    <xf numFmtId="0" fontId="67" fillId="37" borderId="0" xfId="0" applyNumberFormat="1" applyFont="1" applyFill="1" applyAlignment="1">
      <alignment horizontal="center" vertical="center"/>
    </xf>
    <xf numFmtId="49" fontId="67" fillId="37" borderId="0" xfId="79" applyNumberFormat="1" applyFont="1" applyFill="1" applyBorder="1" applyAlignment="1">
      <alignment horizontal="center" vertical="center"/>
    </xf>
    <xf numFmtId="49" fontId="67" fillId="37" borderId="60" xfId="79" applyNumberFormat="1" applyFont="1" applyFill="1" applyBorder="1" applyAlignment="1">
      <alignment horizontal="center" vertical="center"/>
    </xf>
    <xf numFmtId="212" fontId="67" fillId="37" borderId="0" xfId="0" applyNumberFormat="1" applyFont="1" applyFill="1" applyBorder="1" applyAlignment="1">
      <alignment horizontal="center" vertical="center" wrapText="1"/>
    </xf>
    <xf numFmtId="212" fontId="67" fillId="37" borderId="60" xfId="0" applyNumberFormat="1" applyFont="1" applyFill="1" applyBorder="1" applyAlignment="1">
      <alignment horizontal="center" vertical="center" wrapText="1"/>
    </xf>
    <xf numFmtId="0" fontId="52" fillId="0" borderId="0" xfId="79" applyNumberFormat="1" applyFont="1" applyAlignment="1">
      <alignment horizontal="center" wrapText="1"/>
    </xf>
    <xf numFmtId="49" fontId="67" fillId="37" borderId="0" xfId="0" applyNumberFormat="1" applyFont="1" applyFill="1" applyBorder="1" applyAlignment="1">
      <alignment horizontal="center" vertical="center"/>
    </xf>
    <xf numFmtId="49" fontId="67" fillId="37" borderId="60" xfId="0" applyNumberFormat="1" applyFont="1" applyFill="1" applyBorder="1" applyAlignment="1">
      <alignment horizontal="center" vertical="center"/>
    </xf>
    <xf numFmtId="212" fontId="53" fillId="37" borderId="0" xfId="0" applyNumberFormat="1" applyFont="1" applyFill="1" applyAlignment="1">
      <alignment horizontal="center" vertical="center"/>
    </xf>
    <xf numFmtId="212" fontId="53" fillId="37" borderId="60" xfId="0" applyNumberFormat="1" applyFont="1" applyFill="1" applyBorder="1" applyAlignment="1">
      <alignment horizontal="center" vertical="center"/>
    </xf>
    <xf numFmtId="212" fontId="67" fillId="37" borderId="0" xfId="0" applyNumberFormat="1" applyFont="1" applyFill="1" applyAlignment="1">
      <alignment horizontal="center" vertical="center"/>
    </xf>
    <xf numFmtId="212" fontId="67" fillId="37" borderId="60" xfId="0" applyNumberFormat="1" applyFont="1" applyFill="1" applyBorder="1" applyAlignment="1">
      <alignment horizontal="center" vertical="center"/>
    </xf>
    <xf numFmtId="212" fontId="117" fillId="37" borderId="0" xfId="176" applyNumberFormat="1" applyFont="1" applyFill="1" applyBorder="1" applyAlignment="1">
      <alignment horizontal="center" vertical="center" wrapText="1"/>
    </xf>
    <xf numFmtId="212" fontId="117" fillId="37" borderId="60" xfId="176" applyNumberFormat="1" applyFont="1" applyFill="1" applyBorder="1" applyAlignment="1">
      <alignment horizontal="center" vertical="center" wrapText="1"/>
    </xf>
    <xf numFmtId="212" fontId="117" fillId="37" borderId="0" xfId="176" applyNumberFormat="1" applyFont="1" applyFill="1" applyBorder="1" applyAlignment="1">
      <alignment horizontal="center" vertical="center"/>
    </xf>
    <xf numFmtId="212" fontId="117" fillId="37" borderId="60" xfId="176" applyNumberFormat="1" applyFont="1" applyFill="1" applyBorder="1" applyAlignment="1">
      <alignment horizontal="center" vertical="center"/>
    </xf>
    <xf numFmtId="0" fontId="67" fillId="37" borderId="0" xfId="0" applyNumberFormat="1" applyFont="1" applyFill="1" applyBorder="1" applyAlignment="1">
      <alignment horizontal="center" vertical="center"/>
    </xf>
    <xf numFmtId="0" fontId="67" fillId="37" borderId="60" xfId="0" applyNumberFormat="1" applyFont="1" applyFill="1" applyBorder="1" applyAlignment="1">
      <alignment horizontal="center" vertical="center"/>
    </xf>
    <xf numFmtId="212" fontId="53" fillId="37" borderId="0" xfId="0" applyNumberFormat="1" applyFont="1" applyFill="1" applyBorder="1" applyAlignment="1">
      <alignment horizontal="center" vertical="center"/>
    </xf>
    <xf numFmtId="212" fontId="67" fillId="37" borderId="0" xfId="0" applyNumberFormat="1" applyFont="1" applyFill="1" applyBorder="1" applyAlignment="1">
      <alignment horizontal="center" vertical="center"/>
    </xf>
    <xf numFmtId="0" fontId="53" fillId="0" borderId="94" xfId="79" applyNumberFormat="1" applyFont="1" applyFill="1" applyBorder="1" applyAlignment="1">
      <alignment horizontal="center" vertical="center" wrapText="1"/>
    </xf>
    <xf numFmtId="0" fontId="53" fillId="0" borderId="95" xfId="79" applyNumberFormat="1" applyFont="1" applyFill="1" applyBorder="1" applyAlignment="1">
      <alignment horizontal="center" vertical="center" wrapText="1"/>
    </xf>
    <xf numFmtId="49" fontId="5" fillId="0" borderId="114" xfId="78" applyNumberFormat="1" applyFont="1" applyFill="1" applyBorder="1" applyAlignment="1">
      <alignment horizontal="center" vertical="center"/>
    </xf>
    <xf numFmtId="49" fontId="5" fillId="0" borderId="115" xfId="78" applyNumberFormat="1" applyFont="1" applyFill="1" applyBorder="1" applyAlignment="1">
      <alignment horizontal="center" vertical="center"/>
    </xf>
    <xf numFmtId="0" fontId="9" fillId="29" borderId="79" xfId="0" applyNumberFormat="1" applyFont="1" applyFill="1" applyBorder="1" applyAlignment="1">
      <alignment horizontal="center" vertical="center"/>
    </xf>
    <xf numFmtId="0" fontId="9" fillId="29" borderId="78" xfId="0" applyNumberFormat="1" applyFont="1" applyFill="1" applyBorder="1" applyAlignment="1">
      <alignment horizontal="center" vertical="center"/>
    </xf>
    <xf numFmtId="0" fontId="9" fillId="29" borderId="80" xfId="0" applyNumberFormat="1" applyFont="1" applyFill="1" applyBorder="1" applyAlignment="1">
      <alignment horizontal="center" vertical="center"/>
    </xf>
    <xf numFmtId="0" fontId="68" fillId="28" borderId="41" xfId="0" applyNumberFormat="1" applyFont="1" applyFill="1" applyBorder="1" applyAlignment="1">
      <alignment horizontal="center" vertical="center"/>
    </xf>
    <xf numFmtId="0" fontId="68" fillId="28" borderId="44" xfId="0" applyNumberFormat="1" applyFont="1" applyFill="1" applyBorder="1" applyAlignment="1">
      <alignment horizontal="center" vertical="center"/>
    </xf>
    <xf numFmtId="0" fontId="68" fillId="28" borderId="47" xfId="0" applyNumberFormat="1" applyFont="1" applyFill="1" applyBorder="1" applyAlignment="1">
      <alignment horizontal="center" vertical="center"/>
    </xf>
    <xf numFmtId="0" fontId="11" fillId="29" borderId="79" xfId="0" applyNumberFormat="1" applyFont="1" applyFill="1" applyBorder="1" applyAlignment="1">
      <alignment horizontal="center" vertical="center"/>
    </xf>
    <xf numFmtId="0" fontId="11" fillId="29" borderId="80" xfId="0" applyNumberFormat="1" applyFont="1" applyFill="1" applyBorder="1" applyAlignment="1">
      <alignment horizontal="center" vertical="center"/>
    </xf>
    <xf numFmtId="0" fontId="68" fillId="28" borderId="54" xfId="0" applyNumberFormat="1" applyFont="1" applyFill="1" applyBorder="1" applyAlignment="1">
      <alignment horizontal="center" vertical="center"/>
    </xf>
    <xf numFmtId="0" fontId="68" fillId="28" borderId="55" xfId="0" applyNumberFormat="1" applyFont="1" applyFill="1" applyBorder="1" applyAlignment="1">
      <alignment horizontal="center" vertical="center"/>
    </xf>
    <xf numFmtId="0" fontId="68" fillId="28" borderId="56" xfId="0" applyNumberFormat="1" applyFont="1" applyFill="1" applyBorder="1" applyAlignment="1">
      <alignment horizontal="center" vertical="center"/>
    </xf>
    <xf numFmtId="0" fontId="68" fillId="28" borderId="57" xfId="0" applyNumberFormat="1" applyFont="1" applyFill="1" applyBorder="1" applyAlignment="1">
      <alignment horizontal="center" vertical="center"/>
    </xf>
    <xf numFmtId="198" fontId="5" fillId="0" borderId="114" xfId="78" applyNumberFormat="1" applyFont="1" applyFill="1" applyBorder="1" applyAlignment="1">
      <alignment horizontal="center" vertical="center"/>
    </xf>
    <xf numFmtId="198" fontId="5" fillId="0" borderId="115" xfId="78" applyNumberFormat="1" applyFont="1" applyFill="1" applyBorder="1" applyAlignment="1">
      <alignment horizontal="center" vertical="center"/>
    </xf>
    <xf numFmtId="204" fontId="74" fillId="0" borderId="11" xfId="0" applyNumberFormat="1" applyFont="1" applyBorder="1" applyAlignment="1">
      <alignment horizontal="center" vertical="center" wrapText="1"/>
    </xf>
    <xf numFmtId="204" fontId="74" fillId="0" borderId="14" xfId="0" applyNumberFormat="1" applyFont="1" applyBorder="1" applyAlignment="1">
      <alignment horizontal="center" vertical="center" wrapText="1"/>
    </xf>
    <xf numFmtId="204" fontId="74" fillId="0" borderId="16" xfId="0" applyNumberFormat="1" applyFont="1" applyBorder="1" applyAlignment="1">
      <alignment horizontal="center" vertical="center" wrapText="1"/>
    </xf>
    <xf numFmtId="190" fontId="74" fillId="0" borderId="33" xfId="0" applyNumberFormat="1" applyFont="1" applyBorder="1" applyAlignment="1">
      <alignment horizontal="center" vertical="center" wrapText="1"/>
    </xf>
    <xf numFmtId="207" fontId="74" fillId="0" borderId="33" xfId="0" applyNumberFormat="1" applyFont="1" applyBorder="1" applyAlignment="1">
      <alignment horizontal="center" vertical="center" wrapText="1"/>
    </xf>
    <xf numFmtId="206" fontId="74" fillId="28" borderId="69" xfId="0" applyNumberFormat="1" applyFont="1" applyFill="1" applyBorder="1" applyAlignment="1">
      <alignment horizontal="center" vertical="center" wrapText="1"/>
    </xf>
    <xf numFmtId="206" fontId="74" fillId="28" borderId="70" xfId="0" applyNumberFormat="1" applyFont="1" applyFill="1" applyBorder="1" applyAlignment="1">
      <alignment horizontal="center" vertical="center"/>
    </xf>
    <xf numFmtId="206" fontId="74" fillId="28" borderId="71" xfId="0" applyNumberFormat="1" applyFont="1" applyFill="1" applyBorder="1" applyAlignment="1">
      <alignment horizontal="center" vertical="center"/>
    </xf>
    <xf numFmtId="206" fontId="74" fillId="28" borderId="59" xfId="0" applyNumberFormat="1" applyFont="1" applyFill="1" applyBorder="1" applyAlignment="1">
      <alignment horizontal="center" vertical="center"/>
    </xf>
    <xf numFmtId="206" fontId="74" fillId="28" borderId="60" xfId="0" applyNumberFormat="1" applyFont="1" applyFill="1" applyBorder="1" applyAlignment="1">
      <alignment horizontal="center" vertical="center"/>
    </xf>
    <xf numFmtId="206" fontId="74" fillId="28" borderId="99" xfId="0" applyNumberFormat="1" applyFont="1" applyFill="1" applyBorder="1" applyAlignment="1">
      <alignment horizontal="center" vertical="center"/>
    </xf>
    <xf numFmtId="206" fontId="74" fillId="28" borderId="11" xfId="0" applyNumberFormat="1" applyFont="1" applyFill="1" applyBorder="1" applyAlignment="1">
      <alignment horizontal="center" vertical="center" wrapText="1"/>
    </xf>
    <xf numFmtId="206" fontId="74" fillId="28" borderId="14" xfId="0" applyNumberFormat="1" applyFont="1" applyFill="1" applyBorder="1" applyAlignment="1">
      <alignment horizontal="center" vertical="center" wrapText="1"/>
    </xf>
    <xf numFmtId="206" fontId="74" fillId="28" borderId="33" xfId="0" applyNumberFormat="1" applyFont="1" applyFill="1" applyBorder="1" applyAlignment="1">
      <alignment horizontal="center" vertical="center" wrapText="1"/>
    </xf>
    <xf numFmtId="206" fontId="74" fillId="28" borderId="16" xfId="0" applyNumberFormat="1" applyFont="1" applyFill="1" applyBorder="1" applyAlignment="1">
      <alignment horizontal="center" vertical="center" wrapText="1"/>
    </xf>
    <xf numFmtId="0" fontId="57" fillId="28" borderId="33" xfId="0" applyNumberFormat="1" applyFont="1" applyFill="1" applyBorder="1" applyAlignment="1">
      <alignment horizontal="center" vertical="center"/>
    </xf>
    <xf numFmtId="0" fontId="57" fillId="28" borderId="33" xfId="0" applyNumberFormat="1" applyFont="1" applyFill="1" applyBorder="1" applyAlignment="1">
      <alignment horizontal="center" vertical="center" shrinkToFit="1"/>
    </xf>
    <xf numFmtId="204" fontId="74" fillId="0" borderId="33" xfId="0" applyNumberFormat="1" applyFont="1" applyBorder="1" applyAlignment="1">
      <alignment horizontal="center" vertical="center"/>
    </xf>
    <xf numFmtId="0" fontId="74" fillId="0" borderId="33" xfId="0" applyNumberFormat="1" applyFont="1" applyBorder="1" applyAlignment="1">
      <alignment horizontal="center" vertical="center"/>
    </xf>
    <xf numFmtId="0" fontId="74" fillId="0" borderId="33" xfId="0" applyNumberFormat="1" applyFont="1" applyBorder="1" applyAlignment="1">
      <alignment horizontal="center" vertical="center" shrinkToFit="1"/>
    </xf>
    <xf numFmtId="206" fontId="74" fillId="28" borderId="28" xfId="0" applyNumberFormat="1" applyFont="1" applyFill="1" applyBorder="1" applyAlignment="1">
      <alignment horizontal="center" vertical="center" wrapText="1"/>
    </xf>
    <xf numFmtId="190" fontId="74" fillId="0" borderId="11" xfId="0" applyNumberFormat="1" applyFont="1" applyBorder="1" applyAlignment="1">
      <alignment horizontal="center" vertical="center" wrapText="1"/>
    </xf>
    <xf numFmtId="190" fontId="74" fillId="0" borderId="14" xfId="0" applyNumberFormat="1" applyFont="1" applyBorder="1" applyAlignment="1">
      <alignment horizontal="center" vertical="center" wrapText="1"/>
    </xf>
    <xf numFmtId="190" fontId="74" fillId="0" borderId="16" xfId="0" applyNumberFormat="1" applyFont="1" applyBorder="1" applyAlignment="1">
      <alignment horizontal="center" vertical="center" wrapText="1"/>
    </xf>
    <xf numFmtId="207" fontId="74" fillId="0" borderId="11" xfId="0" applyNumberFormat="1" applyFont="1" applyBorder="1" applyAlignment="1">
      <alignment horizontal="center" vertical="center" wrapText="1"/>
    </xf>
    <xf numFmtId="207" fontId="74" fillId="0" borderId="14" xfId="0" applyNumberFormat="1" applyFont="1" applyBorder="1" applyAlignment="1">
      <alignment horizontal="center" vertical="center" wrapText="1"/>
    </xf>
    <xf numFmtId="207" fontId="74" fillId="0" borderId="16" xfId="0" applyNumberFormat="1" applyFont="1" applyBorder="1" applyAlignment="1">
      <alignment horizontal="center" vertical="center" wrapText="1"/>
    </xf>
    <xf numFmtId="204" fontId="74" fillId="0" borderId="33" xfId="0" applyNumberFormat="1" applyFont="1" applyBorder="1" applyAlignment="1">
      <alignment horizontal="center" vertical="center" wrapText="1"/>
    </xf>
    <xf numFmtId="0" fontId="74" fillId="28" borderId="28" xfId="0" applyNumberFormat="1" applyFont="1" applyFill="1" applyBorder="1" applyAlignment="1">
      <alignment horizontal="center" vertical="center" wrapText="1"/>
    </xf>
    <xf numFmtId="0" fontId="74" fillId="28" borderId="70" xfId="0" applyNumberFormat="1" applyFont="1" applyFill="1" applyBorder="1" applyAlignment="1">
      <alignment horizontal="center" vertical="center"/>
    </xf>
    <xf numFmtId="0" fontId="74" fillId="28" borderId="71" xfId="0" applyNumberFormat="1" applyFont="1" applyFill="1" applyBorder="1" applyAlignment="1">
      <alignment horizontal="center" vertical="center"/>
    </xf>
    <xf numFmtId="0" fontId="74" fillId="28" borderId="59" xfId="0" applyNumberFormat="1" applyFont="1" applyFill="1" applyBorder="1" applyAlignment="1">
      <alignment horizontal="center" vertical="center"/>
    </xf>
    <xf numFmtId="0" fontId="74" fillId="28" borderId="60" xfId="0" applyNumberFormat="1" applyFont="1" applyFill="1" applyBorder="1" applyAlignment="1">
      <alignment horizontal="center" vertical="center"/>
    </xf>
    <xf numFmtId="0" fontId="74" fillId="28" borderId="99" xfId="0" applyNumberFormat="1" applyFont="1" applyFill="1" applyBorder="1" applyAlignment="1">
      <alignment horizontal="center" vertical="center"/>
    </xf>
    <xf numFmtId="204" fontId="74" fillId="0" borderId="33" xfId="0" applyNumberFormat="1" applyFont="1" applyFill="1" applyBorder="1" applyAlignment="1">
      <alignment horizontal="center" vertical="center" wrapText="1"/>
    </xf>
    <xf numFmtId="0" fontId="74" fillId="0" borderId="27" xfId="0" applyFont="1" applyBorder="1" applyAlignment="1">
      <alignment horizontal="center" vertical="center"/>
    </xf>
    <xf numFmtId="0" fontId="76" fillId="0" borderId="13" xfId="0" applyFont="1" applyBorder="1" applyAlignment="1">
      <alignment horizontal="center" vertical="center"/>
    </xf>
    <xf numFmtId="0" fontId="79" fillId="0" borderId="13" xfId="0" applyFont="1" applyBorder="1" applyAlignment="1">
      <alignment horizontal="center" vertical="center"/>
    </xf>
    <xf numFmtId="0" fontId="74" fillId="0" borderId="33" xfId="0" applyFont="1" applyBorder="1" applyAlignment="1">
      <alignment horizontal="center" vertical="center"/>
    </xf>
    <xf numFmtId="0" fontId="76" fillId="0" borderId="0" xfId="0" applyFont="1" applyBorder="1" applyAlignment="1">
      <alignment horizontal="left" vertical="center"/>
    </xf>
    <xf numFmtId="0" fontId="74" fillId="0" borderId="0" xfId="0" applyFont="1" applyBorder="1" applyAlignment="1">
      <alignment horizontal="center" vertical="center"/>
    </xf>
    <xf numFmtId="196" fontId="74" fillId="0" borderId="0" xfId="0" applyNumberFormat="1" applyFont="1" applyBorder="1" applyAlignment="1">
      <alignment horizontal="center" vertical="center"/>
    </xf>
    <xf numFmtId="0" fontId="74" fillId="0" borderId="70" xfId="0" applyFont="1" applyBorder="1" applyAlignment="1">
      <alignment horizontal="center" vertical="center"/>
    </xf>
    <xf numFmtId="190" fontId="74" fillId="0" borderId="40" xfId="0" applyNumberFormat="1" applyFont="1" applyBorder="1" applyAlignment="1">
      <alignment horizontal="center" vertical="center"/>
    </xf>
    <xf numFmtId="190" fontId="74" fillId="0" borderId="0" xfId="0" applyNumberFormat="1" applyFont="1" applyBorder="1" applyAlignment="1">
      <alignment horizontal="center" vertical="center"/>
    </xf>
    <xf numFmtId="190" fontId="74" fillId="0" borderId="37" xfId="0" applyNumberFormat="1" applyFont="1" applyBorder="1" applyAlignment="1">
      <alignment horizontal="center" vertical="center"/>
    </xf>
    <xf numFmtId="0" fontId="74" fillId="0" borderId="0" xfId="0" applyFont="1" applyBorder="1" applyAlignment="1">
      <alignment horizontal="left" vertical="center"/>
    </xf>
    <xf numFmtId="0" fontId="74" fillId="0" borderId="11" xfId="0" applyFont="1" applyBorder="1" applyAlignment="1">
      <alignment horizontal="center" vertical="center"/>
    </xf>
    <xf numFmtId="0" fontId="74" fillId="0" borderId="16" xfId="0" applyFont="1" applyBorder="1" applyAlignment="1">
      <alignment horizontal="center" vertical="center"/>
    </xf>
    <xf numFmtId="0" fontId="76" fillId="0" borderId="11" xfId="0" applyFont="1" applyBorder="1" applyAlignment="1">
      <alignment horizontal="center" vertical="center"/>
    </xf>
    <xf numFmtId="0" fontId="76" fillId="0" borderId="14" xfId="0" applyFont="1" applyBorder="1" applyAlignment="1">
      <alignment horizontal="center" vertical="center"/>
    </xf>
    <xf numFmtId="0" fontId="76" fillId="0" borderId="16" xfId="0" applyFont="1" applyBorder="1" applyAlignment="1">
      <alignment horizontal="center" vertical="center"/>
    </xf>
    <xf numFmtId="208" fontId="74" fillId="0" borderId="11" xfId="84" applyNumberFormat="1" applyFont="1" applyBorder="1" applyAlignment="1">
      <alignment horizontal="center" vertical="center"/>
    </xf>
    <xf numFmtId="208" fontId="74" fillId="0" borderId="14" xfId="84" applyNumberFormat="1" applyFont="1" applyBorder="1" applyAlignment="1">
      <alignment horizontal="center" vertical="center"/>
    </xf>
    <xf numFmtId="208" fontId="74" fillId="0" borderId="16" xfId="84" applyNumberFormat="1" applyFont="1" applyBorder="1" applyAlignment="1">
      <alignment horizontal="center" vertical="center"/>
    </xf>
    <xf numFmtId="0" fontId="74" fillId="0" borderId="11" xfId="0" applyNumberFormat="1" applyFont="1" applyBorder="1" applyAlignment="1">
      <alignment horizontal="center" vertical="center"/>
    </xf>
    <xf numFmtId="0" fontId="74" fillId="0" borderId="14" xfId="0" applyNumberFormat="1" applyFont="1" applyBorder="1" applyAlignment="1">
      <alignment horizontal="center" vertical="center"/>
    </xf>
    <xf numFmtId="0" fontId="74" fillId="0" borderId="16" xfId="0" applyNumberFormat="1" applyFont="1" applyBorder="1" applyAlignment="1">
      <alignment horizontal="center" vertical="center"/>
    </xf>
    <xf numFmtId="187" fontId="74" fillId="0" borderId="0" xfId="0" applyNumberFormat="1" applyFont="1" applyBorder="1" applyAlignment="1">
      <alignment horizontal="left" vertical="center"/>
    </xf>
    <xf numFmtId="187" fontId="74" fillId="0" borderId="0" xfId="0" applyNumberFormat="1" applyFont="1" applyBorder="1" applyAlignment="1">
      <alignment horizontal="center" vertical="center"/>
    </xf>
    <xf numFmtId="219" fontId="74" fillId="0" borderId="0" xfId="0" applyNumberFormat="1" applyFont="1" applyBorder="1" applyAlignment="1">
      <alignment horizontal="center" vertical="center"/>
    </xf>
    <xf numFmtId="207" fontId="74" fillId="0" borderId="60" xfId="0" applyNumberFormat="1" applyFont="1" applyBorder="1" applyAlignment="1">
      <alignment horizontal="center" vertical="center"/>
    </xf>
    <xf numFmtId="0" fontId="74" fillId="0" borderId="60" xfId="0" applyFont="1" applyBorder="1" applyAlignment="1">
      <alignment horizontal="center" vertical="center"/>
    </xf>
    <xf numFmtId="0" fontId="74" fillId="0" borderId="37" xfId="0" applyFont="1" applyBorder="1" applyAlignment="1">
      <alignment horizontal="center" vertical="center"/>
    </xf>
    <xf numFmtId="0" fontId="74" fillId="0" borderId="40" xfId="0" applyNumberFormat="1" applyFont="1" applyBorder="1" applyAlignment="1">
      <alignment horizontal="center" vertical="center"/>
    </xf>
    <xf numFmtId="0" fontId="74" fillId="0" borderId="0" xfId="0" applyNumberFormat="1" applyFont="1" applyBorder="1" applyAlignment="1">
      <alignment horizontal="center" vertical="center"/>
    </xf>
    <xf numFmtId="0" fontId="74" fillId="0" borderId="37" xfId="0" applyNumberFormat="1" applyFont="1" applyBorder="1" applyAlignment="1">
      <alignment horizontal="center" vertical="center"/>
    </xf>
    <xf numFmtId="0" fontId="74" fillId="0" borderId="40" xfId="0" applyFont="1" applyBorder="1" applyAlignment="1">
      <alignment horizontal="center" vertical="center"/>
    </xf>
    <xf numFmtId="194" fontId="74" fillId="0" borderId="0" xfId="0" applyNumberFormat="1" applyFont="1" applyBorder="1" applyAlignment="1">
      <alignment horizontal="center" vertical="center"/>
    </xf>
    <xf numFmtId="0" fontId="74" fillId="28" borderId="33" xfId="0" applyNumberFormat="1" applyFont="1" applyFill="1" applyBorder="1" applyAlignment="1">
      <alignment horizontal="center" vertical="center" wrapText="1"/>
    </xf>
    <xf numFmtId="0" fontId="74" fillId="28" borderId="11" xfId="0" applyNumberFormat="1" applyFont="1" applyFill="1" applyBorder="1" applyAlignment="1">
      <alignment horizontal="center" vertical="center" shrinkToFit="1"/>
    </xf>
    <xf numFmtId="0" fontId="74" fillId="28" borderId="14" xfId="0" applyNumberFormat="1" applyFont="1" applyFill="1" applyBorder="1" applyAlignment="1">
      <alignment horizontal="center" vertical="center" shrinkToFit="1"/>
    </xf>
    <xf numFmtId="0" fontId="74" fillId="28" borderId="16" xfId="0" applyNumberFormat="1" applyFont="1" applyFill="1" applyBorder="1" applyAlignment="1">
      <alignment horizontal="center" vertical="center" shrinkToFit="1"/>
    </xf>
    <xf numFmtId="0" fontId="77" fillId="28" borderId="33" xfId="0" applyNumberFormat="1" applyFont="1" applyFill="1" applyBorder="1" applyAlignment="1">
      <alignment horizontal="center" vertical="center" wrapText="1"/>
    </xf>
    <xf numFmtId="0" fontId="85" fillId="28" borderId="33" xfId="0" applyNumberFormat="1" applyFont="1" applyFill="1" applyBorder="1" applyAlignment="1">
      <alignment horizontal="center" vertical="center" wrapText="1"/>
    </xf>
    <xf numFmtId="204" fontId="74" fillId="28" borderId="11" xfId="0" applyNumberFormat="1" applyFont="1" applyFill="1" applyBorder="1" applyAlignment="1">
      <alignment horizontal="center" vertical="center" wrapText="1"/>
    </xf>
    <xf numFmtId="204" fontId="74" fillId="28" borderId="14" xfId="0" applyNumberFormat="1" applyFont="1" applyFill="1" applyBorder="1" applyAlignment="1">
      <alignment horizontal="center" vertical="center" wrapText="1"/>
    </xf>
    <xf numFmtId="204" fontId="74" fillId="28" borderId="16" xfId="0" applyNumberFormat="1" applyFont="1" applyFill="1" applyBorder="1" applyAlignment="1">
      <alignment horizontal="center" vertical="center" wrapText="1"/>
    </xf>
    <xf numFmtId="204" fontId="74" fillId="28" borderId="11" xfId="0" applyNumberFormat="1" applyFont="1" applyFill="1" applyBorder="1" applyAlignment="1">
      <alignment horizontal="center" vertical="center" shrinkToFit="1"/>
    </xf>
    <xf numFmtId="204" fontId="74" fillId="28" borderId="14" xfId="0" applyNumberFormat="1" applyFont="1" applyFill="1" applyBorder="1" applyAlignment="1">
      <alignment horizontal="center" vertical="center" shrinkToFit="1"/>
    </xf>
    <xf numFmtId="204" fontId="74" fillId="28" borderId="16" xfId="0" applyNumberFormat="1" applyFont="1" applyFill="1" applyBorder="1" applyAlignment="1">
      <alignment horizontal="center" vertical="center" shrinkToFit="1"/>
    </xf>
    <xf numFmtId="204" fontId="74" fillId="28" borderId="33" xfId="0" applyNumberFormat="1" applyFont="1" applyFill="1" applyBorder="1" applyAlignment="1">
      <alignment horizontal="center" vertical="center" wrapText="1"/>
    </xf>
    <xf numFmtId="204" fontId="76" fillId="28" borderId="33" xfId="0" applyNumberFormat="1" applyFont="1" applyFill="1" applyBorder="1" applyAlignment="1">
      <alignment horizontal="center" vertical="center" wrapText="1"/>
    </xf>
    <xf numFmtId="187" fontId="74" fillId="0" borderId="11" xfId="0" applyNumberFormat="1" applyFont="1" applyBorder="1" applyAlignment="1">
      <alignment horizontal="center" vertical="center"/>
    </xf>
    <xf numFmtId="187" fontId="74" fillId="0" borderId="14" xfId="0" applyNumberFormat="1" applyFont="1" applyBorder="1" applyAlignment="1">
      <alignment horizontal="center" vertical="center"/>
    </xf>
    <xf numFmtId="187" fontId="74" fillId="0" borderId="16" xfId="0" applyNumberFormat="1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208" fontId="74" fillId="0" borderId="33" xfId="0" applyNumberFormat="1" applyFont="1" applyBorder="1" applyAlignment="1">
      <alignment horizontal="center" vertical="center"/>
    </xf>
    <xf numFmtId="0" fontId="76" fillId="0" borderId="28" xfId="0" applyFont="1" applyBorder="1" applyAlignment="1">
      <alignment horizontal="center" vertical="center"/>
    </xf>
    <xf numFmtId="0" fontId="76" fillId="0" borderId="70" xfId="0" applyFont="1" applyBorder="1" applyAlignment="1">
      <alignment horizontal="center" vertical="center"/>
    </xf>
    <xf numFmtId="0" fontId="76" fillId="0" borderId="71" xfId="0" applyFont="1" applyBorder="1" applyAlignment="1">
      <alignment horizontal="center" vertical="center"/>
    </xf>
    <xf numFmtId="189" fontId="74" fillId="0" borderId="33" xfId="0" applyNumberFormat="1" applyFont="1" applyBorder="1" applyAlignment="1">
      <alignment horizontal="center" vertical="center" shrinkToFit="1"/>
    </xf>
    <xf numFmtId="208" fontId="74" fillId="0" borderId="0" xfId="0" applyNumberFormat="1" applyFont="1" applyBorder="1" applyAlignment="1">
      <alignment horizontal="left" vertical="center"/>
    </xf>
    <xf numFmtId="190" fontId="74" fillId="0" borderId="60" xfId="0" applyNumberFormat="1" applyFont="1" applyBorder="1" applyAlignment="1">
      <alignment horizontal="center" vertical="center"/>
    </xf>
    <xf numFmtId="194" fontId="74" fillId="0" borderId="0" xfId="0" applyNumberFormat="1" applyFont="1" applyBorder="1" applyAlignment="1">
      <alignment horizontal="left" vertical="center"/>
    </xf>
    <xf numFmtId="190" fontId="74" fillId="0" borderId="70" xfId="0" applyNumberFormat="1" applyFont="1" applyBorder="1" applyAlignment="1">
      <alignment horizontal="center" vertical="center"/>
    </xf>
    <xf numFmtId="211" fontId="74" fillId="0" borderId="0" xfId="0" applyNumberFormat="1" applyFont="1" applyBorder="1" applyAlignment="1">
      <alignment horizontal="center" vertical="center"/>
    </xf>
    <xf numFmtId="190" fontId="74" fillId="0" borderId="0" xfId="0" applyNumberFormat="1" applyFont="1" applyBorder="1" applyAlignment="1">
      <alignment horizontal="center" vertical="center" shrinkToFit="1"/>
    </xf>
    <xf numFmtId="191" fontId="74" fillId="0" borderId="0" xfId="0" applyNumberFormat="1" applyFont="1" applyBorder="1" applyAlignment="1">
      <alignment horizontal="center" vertical="center"/>
    </xf>
    <xf numFmtId="207" fontId="74" fillId="0" borderId="70" xfId="0" applyNumberFormat="1" applyFont="1" applyBorder="1" applyAlignment="1">
      <alignment horizontal="center" vertical="center"/>
    </xf>
    <xf numFmtId="1" fontId="74" fillId="0" borderId="0" xfId="0" applyNumberFormat="1" applyFont="1" applyBorder="1" applyAlignment="1">
      <alignment horizontal="center" vertical="center"/>
    </xf>
    <xf numFmtId="196" fontId="74" fillId="0" borderId="60" xfId="0" applyNumberFormat="1" applyFont="1" applyBorder="1" applyAlignment="1">
      <alignment horizontal="center" vertical="center"/>
    </xf>
    <xf numFmtId="187" fontId="74" fillId="0" borderId="0" xfId="0" applyNumberFormat="1" applyFont="1" applyAlignment="1">
      <alignment horizontal="center" vertical="center"/>
    </xf>
    <xf numFmtId="0" fontId="101" fillId="28" borderId="33" xfId="0" applyFont="1" applyFill="1" applyBorder="1" applyAlignment="1">
      <alignment horizontal="center" vertical="center" wrapText="1"/>
    </xf>
    <xf numFmtId="0" fontId="101" fillId="28" borderId="33" xfId="0" applyFont="1" applyFill="1" applyBorder="1" applyAlignment="1">
      <alignment horizontal="center" vertical="center"/>
    </xf>
    <xf numFmtId="0" fontId="101" fillId="28" borderId="33" xfId="0" applyFont="1" applyFill="1" applyBorder="1" applyAlignment="1">
      <alignment horizontal="center" vertical="top" wrapText="1"/>
    </xf>
    <xf numFmtId="212" fontId="101" fillId="0" borderId="33" xfId="0" applyNumberFormat="1" applyFont="1" applyBorder="1" applyAlignment="1">
      <alignment horizontal="center" vertical="center" wrapText="1"/>
    </xf>
    <xf numFmtId="204" fontId="101" fillId="0" borderId="33" xfId="0" applyNumberFormat="1" applyFont="1" applyBorder="1" applyAlignment="1">
      <alignment horizontal="center" vertical="center" wrapText="1"/>
    </xf>
    <xf numFmtId="187" fontId="74" fillId="0" borderId="0" xfId="0" applyNumberFormat="1" applyFont="1" applyBorder="1" applyAlignment="1">
      <alignment horizontal="center" vertical="center" shrinkToFit="1"/>
    </xf>
    <xf numFmtId="187" fontId="74" fillId="0" borderId="60" xfId="0" applyNumberFormat="1" applyFont="1" applyBorder="1" applyAlignment="1">
      <alignment horizontal="center" vertical="center"/>
    </xf>
    <xf numFmtId="189" fontId="74" fillId="0" borderId="0" xfId="0" applyNumberFormat="1" applyFont="1" applyBorder="1" applyAlignment="1">
      <alignment horizontal="left" vertical="center"/>
    </xf>
    <xf numFmtId="187" fontId="74" fillId="0" borderId="60" xfId="0" applyNumberFormat="1" applyFont="1" applyBorder="1" applyAlignment="1">
      <alignment horizontal="center"/>
    </xf>
    <xf numFmtId="189" fontId="74" fillId="0" borderId="0" xfId="0" applyNumberFormat="1" applyFont="1" applyBorder="1" applyAlignment="1">
      <alignment horizontal="center" vertical="center"/>
    </xf>
    <xf numFmtId="1" fontId="74" fillId="0" borderId="70" xfId="0" applyNumberFormat="1" applyFont="1" applyBorder="1" applyAlignment="1">
      <alignment horizontal="center" vertical="center"/>
    </xf>
    <xf numFmtId="0" fontId="101" fillId="0" borderId="33" xfId="0" applyFont="1" applyBorder="1" applyAlignment="1">
      <alignment horizontal="center" vertical="center" wrapText="1"/>
    </xf>
    <xf numFmtId="0" fontId="66" fillId="0" borderId="0" xfId="0" quotePrefix="1" applyFont="1" applyBorder="1" applyAlignment="1">
      <alignment vertical="center" shrinkToFit="1"/>
    </xf>
    <xf numFmtId="0" fontId="91" fillId="0" borderId="0" xfId="0" applyFont="1" applyBorder="1" applyAlignment="1">
      <alignment vertical="center" shrinkToFit="1"/>
    </xf>
    <xf numFmtId="0" fontId="9" fillId="29" borderId="72" xfId="0" applyNumberFormat="1" applyFont="1" applyFill="1" applyBorder="1" applyAlignment="1">
      <alignment horizontal="center" vertical="center" wrapText="1"/>
    </xf>
    <xf numFmtId="0" fontId="11" fillId="29" borderId="77" xfId="0" applyNumberFormat="1" applyFont="1" applyFill="1" applyBorder="1" applyAlignment="1">
      <alignment horizontal="center" vertical="center" wrapText="1"/>
    </xf>
    <xf numFmtId="0" fontId="11" fillId="29" borderId="51" xfId="0" applyNumberFormat="1" applyFont="1" applyFill="1" applyBorder="1" applyAlignment="1">
      <alignment horizontal="center" vertical="center" wrapText="1"/>
    </xf>
    <xf numFmtId="0" fontId="11" fillId="29" borderId="73" xfId="0" applyNumberFormat="1" applyFont="1" applyFill="1" applyBorder="1" applyAlignment="1">
      <alignment horizontal="center" vertical="center" wrapText="1"/>
    </xf>
    <xf numFmtId="0" fontId="11" fillId="29" borderId="74" xfId="0" applyNumberFormat="1" applyFont="1" applyFill="1" applyBorder="1" applyAlignment="1">
      <alignment horizontal="center" vertical="center" wrapText="1"/>
    </xf>
    <xf numFmtId="0" fontId="11" fillId="29" borderId="75" xfId="0" applyNumberFormat="1" applyFont="1" applyFill="1" applyBorder="1" applyAlignment="1">
      <alignment horizontal="center" vertical="center" wrapText="1"/>
    </xf>
    <xf numFmtId="0" fontId="11" fillId="29" borderId="62" xfId="0" applyNumberFormat="1" applyFont="1" applyFill="1" applyBorder="1" applyAlignment="1">
      <alignment horizontal="center" vertical="center" wrapText="1"/>
    </xf>
    <xf numFmtId="0" fontId="11" fillId="29" borderId="76" xfId="0" applyNumberFormat="1" applyFont="1" applyFill="1" applyBorder="1" applyAlignment="1">
      <alignment horizontal="center" vertical="center" wrapText="1"/>
    </xf>
    <xf numFmtId="0" fontId="11" fillId="29" borderId="63" xfId="0" applyNumberFormat="1" applyFont="1" applyFill="1" applyBorder="1" applyAlignment="1">
      <alignment horizontal="center" vertical="center" wrapText="1"/>
    </xf>
    <xf numFmtId="0" fontId="105" fillId="29" borderId="77" xfId="0" applyNumberFormat="1" applyFont="1" applyFill="1" applyBorder="1" applyAlignment="1">
      <alignment horizontal="center" vertical="center" wrapText="1"/>
    </xf>
    <xf numFmtId="0" fontId="105" fillId="29" borderId="51" xfId="0" applyNumberFormat="1" applyFont="1" applyFill="1" applyBorder="1" applyAlignment="1">
      <alignment horizontal="center" vertical="center" wrapText="1"/>
    </xf>
    <xf numFmtId="0" fontId="11" fillId="29" borderId="77" xfId="0" applyNumberFormat="1" applyFont="1" applyFill="1" applyBorder="1" applyAlignment="1">
      <alignment horizontal="center" vertical="center"/>
    </xf>
    <xf numFmtId="0" fontId="11" fillId="29" borderId="51" xfId="0" applyNumberFormat="1" applyFont="1" applyFill="1" applyBorder="1" applyAlignment="1">
      <alignment horizontal="center" vertical="center"/>
    </xf>
    <xf numFmtId="0" fontId="11" fillId="29" borderId="114" xfId="0" applyNumberFormat="1" applyFont="1" applyFill="1" applyBorder="1" applyAlignment="1">
      <alignment horizontal="center" vertical="center" wrapText="1"/>
    </xf>
    <xf numFmtId="0" fontId="11" fillId="29" borderId="117" xfId="0" applyNumberFormat="1" applyFont="1" applyFill="1" applyBorder="1" applyAlignment="1">
      <alignment horizontal="center" vertical="center" wrapText="1"/>
    </xf>
    <xf numFmtId="0" fontId="11" fillId="29" borderId="115" xfId="0" applyNumberFormat="1" applyFont="1" applyFill="1" applyBorder="1" applyAlignment="1">
      <alignment horizontal="center" vertical="center" wrapText="1"/>
    </xf>
    <xf numFmtId="0" fontId="5" fillId="0" borderId="77" xfId="0" applyNumberFormat="1" applyFont="1" applyFill="1" applyBorder="1" applyAlignment="1">
      <alignment horizontal="center" vertical="center"/>
    </xf>
    <xf numFmtId="0" fontId="5" fillId="0" borderId="50" xfId="0" applyNumberFormat="1" applyFont="1" applyFill="1" applyBorder="1" applyAlignment="1">
      <alignment horizontal="center" vertical="center"/>
    </xf>
    <xf numFmtId="0" fontId="5" fillId="0" borderId="51" xfId="0" applyNumberFormat="1" applyFont="1" applyFill="1" applyBorder="1" applyAlignment="1">
      <alignment horizontal="center" vertical="center"/>
    </xf>
    <xf numFmtId="0" fontId="11" fillId="29" borderId="52" xfId="0" applyNumberFormat="1" applyFont="1" applyFill="1" applyBorder="1" applyAlignment="1">
      <alignment horizontal="center" vertical="center"/>
    </xf>
    <xf numFmtId="0" fontId="11" fillId="29" borderId="62" xfId="0" applyNumberFormat="1" applyFont="1" applyFill="1" applyBorder="1" applyAlignment="1">
      <alignment horizontal="center" vertical="center"/>
    </xf>
    <xf numFmtId="0" fontId="11" fillId="29" borderId="79" xfId="0" applyNumberFormat="1" applyFont="1" applyFill="1" applyBorder="1" applyAlignment="1">
      <alignment horizontal="center" vertical="center" wrapText="1"/>
    </xf>
    <xf numFmtId="0" fontId="11" fillId="29" borderId="78" xfId="0" applyNumberFormat="1" applyFont="1" applyFill="1" applyBorder="1" applyAlignment="1">
      <alignment horizontal="center" vertical="center" wrapText="1"/>
    </xf>
    <xf numFmtId="0" fontId="11" fillId="29" borderId="80" xfId="0" applyNumberFormat="1" applyFont="1" applyFill="1" applyBorder="1" applyAlignment="1">
      <alignment horizontal="center" vertical="center" wrapText="1"/>
    </xf>
    <xf numFmtId="0" fontId="66" fillId="0" borderId="92" xfId="0" applyNumberFormat="1" applyFont="1" applyFill="1" applyBorder="1" applyAlignment="1">
      <alignment horizontal="center" vertical="center"/>
    </xf>
    <xf numFmtId="0" fontId="66" fillId="0" borderId="50" xfId="0" applyNumberFormat="1" applyFont="1" applyFill="1" applyBorder="1" applyAlignment="1">
      <alignment horizontal="center" vertical="center"/>
    </xf>
    <xf numFmtId="0" fontId="66" fillId="0" borderId="51" xfId="0" applyNumberFormat="1" applyFont="1" applyFill="1" applyBorder="1" applyAlignment="1">
      <alignment horizontal="center" vertical="center"/>
    </xf>
    <xf numFmtId="207" fontId="66" fillId="0" borderId="116" xfId="0" applyNumberFormat="1" applyFont="1" applyFill="1" applyBorder="1" applyAlignment="1">
      <alignment horizontal="center" vertical="center"/>
    </xf>
    <xf numFmtId="207" fontId="66" fillId="0" borderId="50" xfId="0" applyNumberFormat="1" applyFont="1" applyFill="1" applyBorder="1" applyAlignment="1">
      <alignment horizontal="center" vertical="center"/>
    </xf>
    <xf numFmtId="207" fontId="66" fillId="0" borderId="82" xfId="0" applyNumberFormat="1" applyFont="1" applyFill="1" applyBorder="1" applyAlignment="1">
      <alignment horizontal="center" vertical="center"/>
    </xf>
    <xf numFmtId="207" fontId="66" fillId="0" borderId="51" xfId="0" applyNumberFormat="1" applyFont="1" applyFill="1" applyBorder="1" applyAlignment="1">
      <alignment horizontal="center" vertical="center"/>
    </xf>
    <xf numFmtId="0" fontId="11" fillId="29" borderId="50" xfId="0" applyNumberFormat="1" applyFont="1" applyFill="1" applyBorder="1" applyAlignment="1">
      <alignment horizontal="center" vertical="center" wrapText="1"/>
    </xf>
    <xf numFmtId="0" fontId="66" fillId="0" borderId="77" xfId="0" applyNumberFormat="1" applyFont="1" applyFill="1" applyBorder="1" applyAlignment="1">
      <alignment horizontal="center" vertical="center"/>
    </xf>
    <xf numFmtId="0" fontId="66" fillId="0" borderId="82" xfId="0" applyNumberFormat="1" applyFont="1" applyFill="1" applyBorder="1" applyAlignment="1">
      <alignment horizontal="center" vertical="center"/>
    </xf>
    <xf numFmtId="0" fontId="14" fillId="0" borderId="102" xfId="0" applyNumberFormat="1" applyFont="1" applyBorder="1" applyAlignment="1">
      <alignment horizontal="center" vertical="center"/>
    </xf>
    <xf numFmtId="0" fontId="14" fillId="0" borderId="103" xfId="0" applyNumberFormat="1" applyFont="1" applyBorder="1" applyAlignment="1">
      <alignment horizontal="center" vertical="center"/>
    </xf>
    <xf numFmtId="41" fontId="14" fillId="0" borderId="100" xfId="155" applyFont="1" applyBorder="1" applyAlignment="1">
      <alignment horizontal="center" vertical="center" wrapText="1"/>
    </xf>
    <xf numFmtId="41" fontId="14" fillId="0" borderId="17" xfId="155" applyFont="1" applyBorder="1" applyAlignment="1">
      <alignment horizontal="center" vertical="center" wrapText="1"/>
    </xf>
    <xf numFmtId="41" fontId="14" fillId="0" borderId="13" xfId="155" applyFont="1" applyBorder="1" applyAlignment="1">
      <alignment horizontal="center" vertical="center" wrapText="1"/>
    </xf>
    <xf numFmtId="220" fontId="14" fillId="0" borderId="100" xfId="155" applyNumberFormat="1" applyFont="1" applyBorder="1" applyAlignment="1">
      <alignment horizontal="center" vertical="center"/>
    </xf>
    <xf numFmtId="220" fontId="14" fillId="0" borderId="17" xfId="155" applyNumberFormat="1" applyFont="1" applyBorder="1" applyAlignment="1">
      <alignment horizontal="center" vertical="center"/>
    </xf>
    <xf numFmtId="220" fontId="14" fillId="0" borderId="13" xfId="155" applyNumberFormat="1" applyFont="1" applyBorder="1" applyAlignment="1">
      <alignment horizontal="center" vertical="center"/>
    </xf>
    <xf numFmtId="207" fontId="5" fillId="0" borderId="77" xfId="0" applyNumberFormat="1" applyFont="1" applyFill="1" applyBorder="1" applyAlignment="1">
      <alignment horizontal="center" vertical="center"/>
    </xf>
    <xf numFmtId="207" fontId="5" fillId="0" borderId="50" xfId="0" applyNumberFormat="1" applyFont="1" applyFill="1" applyBorder="1" applyAlignment="1">
      <alignment horizontal="center" vertical="center"/>
    </xf>
    <xf numFmtId="207" fontId="5" fillId="0" borderId="51" xfId="0" applyNumberFormat="1" applyFont="1" applyFill="1" applyBorder="1" applyAlignment="1">
      <alignment horizontal="center" vertical="center"/>
    </xf>
  </cellXfs>
  <cellStyles count="205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1 2" xfId="85"/>
    <cellStyle name="20% - 강조색2" xfId="10" builtinId="34" customBuiltin="1"/>
    <cellStyle name="20% - 강조색2 2" xfId="86"/>
    <cellStyle name="20% - 강조색3" xfId="11" builtinId="38" customBuiltin="1"/>
    <cellStyle name="20% - 강조색3 2" xfId="87"/>
    <cellStyle name="20% - 강조색4" xfId="12" builtinId="42" customBuiltin="1"/>
    <cellStyle name="20% - 강조색4 2" xfId="88"/>
    <cellStyle name="20% - 강조색5" xfId="13" builtinId="46" customBuiltin="1"/>
    <cellStyle name="20% - 강조색5 2" xfId="89"/>
    <cellStyle name="20% - 강조색6" xfId="14" builtinId="50" customBuiltin="1"/>
    <cellStyle name="20% - 강조색6 2" xfId="90"/>
    <cellStyle name="40% - 강조색1" xfId="15" builtinId="31" customBuiltin="1"/>
    <cellStyle name="40% - 강조색1 2" xfId="91"/>
    <cellStyle name="40% - 강조색2" xfId="16" builtinId="35" customBuiltin="1"/>
    <cellStyle name="40% - 강조색2 2" xfId="92"/>
    <cellStyle name="40% - 강조색3" xfId="17" builtinId="39" customBuiltin="1"/>
    <cellStyle name="40% - 강조색3 2" xfId="93"/>
    <cellStyle name="40% - 강조색4" xfId="18" builtinId="43" customBuiltin="1"/>
    <cellStyle name="40% - 강조색4 2" xfId="94"/>
    <cellStyle name="40% - 강조색5" xfId="19" builtinId="47" customBuiltin="1"/>
    <cellStyle name="40% - 강조색5 2" xfId="95"/>
    <cellStyle name="40% - 강조색6" xfId="20" builtinId="51" customBuiltin="1"/>
    <cellStyle name="40% - 강조색6 2" xfId="96"/>
    <cellStyle name="60% - 강조색1" xfId="21" builtinId="32" customBuiltin="1"/>
    <cellStyle name="60% - 강조색1 2" xfId="97"/>
    <cellStyle name="60% - 강조색2" xfId="22" builtinId="36" customBuiltin="1"/>
    <cellStyle name="60% - 강조색2 2" xfId="98"/>
    <cellStyle name="60% - 강조색3" xfId="23" builtinId="40" customBuiltin="1"/>
    <cellStyle name="60% - 강조색3 2" xfId="99"/>
    <cellStyle name="60% - 강조색4" xfId="24" builtinId="44" customBuiltin="1"/>
    <cellStyle name="60% - 강조색4 2" xfId="100"/>
    <cellStyle name="60% - 강조색5" xfId="25" builtinId="48" customBuiltin="1"/>
    <cellStyle name="60% - 강조색5 2" xfId="101"/>
    <cellStyle name="60% - 강조색6" xfId="26" builtinId="52" customBuiltin="1"/>
    <cellStyle name="60% - 강조색6 2" xfId="102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2"/>
    <cellStyle name="Input [yellow] 2 2" xfId="143"/>
    <cellStyle name="Input [yellow] 2 2 2" xfId="189"/>
    <cellStyle name="Input [yellow] 2 3" xfId="163"/>
    <cellStyle name="Input [yellow] 2 3 2" xfId="203"/>
    <cellStyle name="Input [yellow] 3" xfId="137"/>
    <cellStyle name="Input [yellow] 3 2" xfId="170"/>
    <cellStyle name="Input [yellow] 4" xfId="156"/>
    <cellStyle name="Normal - Style1" xfId="38"/>
    <cellStyle name="Normal_ SG&amp;A Bridge " xfId="39"/>
    <cellStyle name="Percent [2]" xfId="40"/>
    <cellStyle name="강조색1" xfId="41" builtinId="29" customBuiltin="1"/>
    <cellStyle name="강조색1 2" xfId="103"/>
    <cellStyle name="강조색2" xfId="42" builtinId="33" customBuiltin="1"/>
    <cellStyle name="강조색2 2" xfId="104"/>
    <cellStyle name="강조색3" xfId="43" builtinId="37" customBuiltin="1"/>
    <cellStyle name="강조색3 2" xfId="105"/>
    <cellStyle name="강조색4" xfId="44" builtinId="41" customBuiltin="1"/>
    <cellStyle name="강조색4 2" xfId="106"/>
    <cellStyle name="강조색5" xfId="45" builtinId="45" customBuiltin="1"/>
    <cellStyle name="강조색5 2" xfId="107"/>
    <cellStyle name="강조색6" xfId="46" builtinId="49" customBuiltin="1"/>
    <cellStyle name="강조색6 2" xfId="108"/>
    <cellStyle name="경고문" xfId="47" builtinId="11" customBuiltin="1"/>
    <cellStyle name="경고문 2" xfId="109"/>
    <cellStyle name="계산" xfId="48" builtinId="22" customBuiltin="1"/>
    <cellStyle name="계산 2" xfId="110"/>
    <cellStyle name="계산 2 2" xfId="145"/>
    <cellStyle name="계산 2 2 2" xfId="191"/>
    <cellStyle name="계산 2 3" xfId="164"/>
    <cellStyle name="계산 2 4" xfId="178"/>
    <cellStyle name="계산 3" xfId="111"/>
    <cellStyle name="계산 3 2" xfId="146"/>
    <cellStyle name="계산 3 2 2" xfId="192"/>
    <cellStyle name="계산 3 3" xfId="171"/>
    <cellStyle name="계산 4" xfId="138"/>
    <cellStyle name="계산 4 2" xfId="184"/>
    <cellStyle name="계산 5" xfId="157"/>
    <cellStyle name="나쁨" xfId="49" builtinId="27" customBuiltin="1"/>
    <cellStyle name="나쁨 2" xfId="112"/>
    <cellStyle name="뒤에 오는 하이퍼링크_불확도(OPM)" xfId="50"/>
    <cellStyle name="메모" xfId="51" builtinId="10" customBuiltin="1"/>
    <cellStyle name="메모 2" xfId="83"/>
    <cellStyle name="메모 2 2" xfId="144"/>
    <cellStyle name="메모 2 2 2" xfId="190"/>
    <cellStyle name="메모 2 3" xfId="165"/>
    <cellStyle name="메모 2 4" xfId="177"/>
    <cellStyle name="메모 3" xfId="113"/>
    <cellStyle name="메모 3 2" xfId="172"/>
    <cellStyle name="메모 4" xfId="139"/>
    <cellStyle name="메모 4 2" xfId="185"/>
    <cellStyle name="메모 5" xfId="158"/>
    <cellStyle name="메모 5 2" xfId="201"/>
    <cellStyle name="백분율" xfId="84" builtinId="5"/>
    <cellStyle name="백분율 2" xfId="134"/>
    <cellStyle name="보통" xfId="52" builtinId="28" customBuiltin="1"/>
    <cellStyle name="보통 2" xfId="114"/>
    <cellStyle name="뷭?_BOOKSHIP" xfId="53"/>
    <cellStyle name="설명 텍스트" xfId="54" builtinId="53" customBuiltin="1"/>
    <cellStyle name="설명 텍스트 2" xfId="115"/>
    <cellStyle name="셀 확인" xfId="55" builtinId="23" customBuiltin="1"/>
    <cellStyle name="셀 확인 2" xfId="116"/>
    <cellStyle name="쉼표 [0]" xfId="155" builtinId="6"/>
    <cellStyle name="쉼표 [0] 2" xfId="154"/>
    <cellStyle name="쉼표 [0] 2 2" xfId="169"/>
    <cellStyle name="쉼표 [0] 2 2 2" xfId="204"/>
    <cellStyle name="쉼표 [0] 2 3" xfId="200"/>
    <cellStyle name="쉼표 [0] 3" xfId="162"/>
    <cellStyle name="쉼표 [0] 3 2" xfId="202"/>
    <cellStyle name="쉼표 [0] 4" xfId="183"/>
    <cellStyle name="스타일 1" xfId="56"/>
    <cellStyle name="연결된 셀" xfId="57" builtinId="24" customBuiltin="1"/>
    <cellStyle name="연결된 셀 2" xfId="117"/>
    <cellStyle name="요약" xfId="58" builtinId="25" customBuiltin="1"/>
    <cellStyle name="요약 2" xfId="118"/>
    <cellStyle name="요약 2 2" xfId="147"/>
    <cellStyle name="요약 2 2 2" xfId="193"/>
    <cellStyle name="요약 2 3" xfId="166"/>
    <cellStyle name="요약 2 4" xfId="179"/>
    <cellStyle name="요약 3" xfId="119"/>
    <cellStyle name="요약 3 2" xfId="148"/>
    <cellStyle name="요약 3 2 2" xfId="194"/>
    <cellStyle name="요약 3 3" xfId="173"/>
    <cellStyle name="요약 4" xfId="140"/>
    <cellStyle name="요약 4 2" xfId="186"/>
    <cellStyle name="요약 5" xfId="159"/>
    <cellStyle name="입력" xfId="59" builtinId="20" customBuiltin="1"/>
    <cellStyle name="입력 2" xfId="120"/>
    <cellStyle name="입력 2 2" xfId="149"/>
    <cellStyle name="입력 2 2 2" xfId="195"/>
    <cellStyle name="입력 2 3" xfId="167"/>
    <cellStyle name="입력 2 4" xfId="180"/>
    <cellStyle name="입력 3" xfId="121"/>
    <cellStyle name="입력 3 2" xfId="150"/>
    <cellStyle name="입력 3 2 2" xfId="196"/>
    <cellStyle name="입력 3 3" xfId="174"/>
    <cellStyle name="입력 4" xfId="141"/>
    <cellStyle name="입력 4 2" xfId="187"/>
    <cellStyle name="입력 5" xfId="160"/>
    <cellStyle name="제목" xfId="60" builtinId="15" customBuiltin="1"/>
    <cellStyle name="제목 1" xfId="61" builtinId="16" customBuiltin="1"/>
    <cellStyle name="제목 1 2" xfId="122"/>
    <cellStyle name="제목 2" xfId="62" builtinId="17" customBuiltin="1"/>
    <cellStyle name="제목 2 2" xfId="123"/>
    <cellStyle name="제목 3" xfId="63" builtinId="18" customBuiltin="1"/>
    <cellStyle name="제목 3 2" xfId="124"/>
    <cellStyle name="제목 4" xfId="64" builtinId="19" customBuiltin="1"/>
    <cellStyle name="제목 4 2" xfId="125"/>
    <cellStyle name="제목 5" xfId="126"/>
    <cellStyle name="좋음" xfId="65" builtinId="26" customBuiltin="1"/>
    <cellStyle name="좋음 2" xfId="127"/>
    <cellStyle name="출력" xfId="66" builtinId="21" customBuiltin="1"/>
    <cellStyle name="출력 2" xfId="128"/>
    <cellStyle name="출력 2 2" xfId="151"/>
    <cellStyle name="출력 2 2 2" xfId="197"/>
    <cellStyle name="출력 2 3" xfId="168"/>
    <cellStyle name="출력 2 4" xfId="181"/>
    <cellStyle name="출력 3" xfId="129"/>
    <cellStyle name="출력 3 2" xfId="152"/>
    <cellStyle name="출력 3 2 2" xfId="198"/>
    <cellStyle name="출력 3 3" xfId="175"/>
    <cellStyle name="출력 4" xfId="142"/>
    <cellStyle name="출력 4 2" xfId="188"/>
    <cellStyle name="출력 5" xfId="161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2 2" xfId="130"/>
    <cellStyle name="표준 2 3" xfId="135"/>
    <cellStyle name="표준 2 3 2" xfId="136"/>
    <cellStyle name="표준 3" xfId="71"/>
    <cellStyle name="표준 3 2" xfId="72"/>
    <cellStyle name="표준 3 3" xfId="73"/>
    <cellStyle name="표준 3 4" xfId="131"/>
    <cellStyle name="표준 4" xfId="74"/>
    <cellStyle name="표준 5" xfId="75"/>
    <cellStyle name="표준 6" xfId="76"/>
    <cellStyle name="표준 7" xfId="77"/>
    <cellStyle name="표준 8" xfId="132"/>
    <cellStyle name="표준 8 2" xfId="153"/>
    <cellStyle name="표준 8 2 2" xfId="199"/>
    <cellStyle name="표준 8 3" xfId="182"/>
    <cellStyle name="표준_AGLIENT 34401A(12.22)" xfId="78"/>
    <cellStyle name="표준_ESS-2000" xfId="79"/>
    <cellStyle name="표준_Sheet1" xfId="81"/>
    <cellStyle name="표준_교정결과" xfId="176"/>
    <cellStyle name="표준_영문Reg004-X" xfId="133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32</xdr:row>
      <xdr:rowOff>100012</xdr:rowOff>
    </xdr:from>
    <xdr:to>
      <xdr:col>4</xdr:col>
      <xdr:colOff>611947</xdr:colOff>
      <xdr:row>33</xdr:row>
      <xdr:rowOff>90524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657225" y="6605587"/>
              <a:ext cx="2107372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𝑎𝑀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𝑏𝑀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⋯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⋯⋯⋯⋯⋯(1)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657225" y="6605587"/>
              <a:ext cx="2107372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𝑑_𝑖=〖𝑎𝑀〗_𝑖+〖𝑏𝑀〗_𝑖^2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⋯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⋯⋯⋯⋯⋯(1)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104775</xdr:colOff>
      <xdr:row>32</xdr:row>
      <xdr:rowOff>100012</xdr:rowOff>
    </xdr:from>
    <xdr:to>
      <xdr:col>7</xdr:col>
      <xdr:colOff>658601</xdr:colOff>
      <xdr:row>33</xdr:row>
      <xdr:rowOff>90524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3095625" y="6605587"/>
              <a:ext cx="2230226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⋯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⋯⋯⋯⋯⋯(2)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3095625" y="6605587"/>
              <a:ext cx="2230226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𝑀_𝑖=〖𝑎^′ 𝑑〗_𝑖+〖𝑏^′ 𝑑〗_𝑖^2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⋯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⋯⋯⋯⋯⋯(2)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676275</xdr:colOff>
      <xdr:row>34</xdr:row>
      <xdr:rowOff>4762</xdr:rowOff>
    </xdr:from>
    <xdr:to>
      <xdr:col>2</xdr:col>
      <xdr:colOff>835357</xdr:colOff>
      <xdr:row>34</xdr:row>
      <xdr:rowOff>176989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1152525" y="6891337"/>
              <a:ext cx="159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1152525" y="6891337"/>
              <a:ext cx="159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𝑑_𝑖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647700</xdr:colOff>
      <xdr:row>34</xdr:row>
      <xdr:rowOff>4762</xdr:rowOff>
    </xdr:from>
    <xdr:to>
      <xdr:col>4</xdr:col>
      <xdr:colOff>836791</xdr:colOff>
      <xdr:row>34</xdr:row>
      <xdr:rowOff>176989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2800350" y="6891337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2800350" y="6891337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𝑀_𝑖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581025</xdr:colOff>
      <xdr:row>35</xdr:row>
      <xdr:rowOff>23812</xdr:rowOff>
    </xdr:from>
    <xdr:to>
      <xdr:col>3</xdr:col>
      <xdr:colOff>1357</xdr:colOff>
      <xdr:row>36</xdr:row>
      <xdr:rowOff>5539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057275" y="7100887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057275" y="7100887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𝑎=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542925</xdr:colOff>
      <xdr:row>36</xdr:row>
      <xdr:rowOff>23812</xdr:rowOff>
    </xdr:from>
    <xdr:to>
      <xdr:col>2</xdr:col>
      <xdr:colOff>834415</xdr:colOff>
      <xdr:row>37</xdr:row>
      <xdr:rowOff>5539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1019175" y="7291387"/>
              <a:ext cx="291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′=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1019175" y="7291387"/>
              <a:ext cx="291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𝑎′=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581025</xdr:colOff>
      <xdr:row>35</xdr:row>
      <xdr:rowOff>23812</xdr:rowOff>
    </xdr:from>
    <xdr:to>
      <xdr:col>5</xdr:col>
      <xdr:colOff>836608</xdr:colOff>
      <xdr:row>36</xdr:row>
      <xdr:rowOff>5539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3571875" y="7100887"/>
              <a:ext cx="2555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3571875" y="7100887"/>
              <a:ext cx="2555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𝑏=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552450</xdr:colOff>
      <xdr:row>36</xdr:row>
      <xdr:rowOff>23812</xdr:rowOff>
    </xdr:from>
    <xdr:to>
      <xdr:col>6</xdr:col>
      <xdr:colOff>3175</xdr:colOff>
      <xdr:row>37</xdr:row>
      <xdr:rowOff>5539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3543300" y="7291387"/>
              <a:ext cx="288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′=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3543300" y="7291387"/>
              <a:ext cx="288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𝑏′=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180975</xdr:colOff>
      <xdr:row>75</xdr:row>
      <xdr:rowOff>95250</xdr:rowOff>
    </xdr:from>
    <xdr:to>
      <xdr:col>4</xdr:col>
      <xdr:colOff>611947</xdr:colOff>
      <xdr:row>76</xdr:row>
      <xdr:rowOff>85762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657225" y="14792325"/>
              <a:ext cx="2107372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𝑎𝑀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𝑏𝑀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⋯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⋯⋯⋯⋯⋯(1)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657225" y="14792325"/>
              <a:ext cx="2107372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𝑑_𝑖=〖𝑎𝑀〗_𝑖+〖𝑏𝑀〗_𝑖^2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⋯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⋯⋯⋯⋯⋯(1)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104775</xdr:colOff>
      <xdr:row>75</xdr:row>
      <xdr:rowOff>95250</xdr:rowOff>
    </xdr:from>
    <xdr:to>
      <xdr:col>7</xdr:col>
      <xdr:colOff>658601</xdr:colOff>
      <xdr:row>76</xdr:row>
      <xdr:rowOff>85762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3095625" y="14792325"/>
              <a:ext cx="2230226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⋯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⋯⋯⋯⋯⋯(2)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3095625" y="14792325"/>
              <a:ext cx="2230226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𝑀_𝑖=〖𝑎^′ 𝑑〗_𝑖+〖𝑏^′ 𝑑〗_𝑖^2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⋯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⋯⋯⋯⋯⋯(2)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676275</xdr:colOff>
      <xdr:row>77</xdr:row>
      <xdr:rowOff>9525</xdr:rowOff>
    </xdr:from>
    <xdr:to>
      <xdr:col>2</xdr:col>
      <xdr:colOff>835357</xdr:colOff>
      <xdr:row>77</xdr:row>
      <xdr:rowOff>181752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1152525" y="15087600"/>
              <a:ext cx="159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1152525" y="15087600"/>
              <a:ext cx="159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𝑑_𝑖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647700</xdr:colOff>
      <xdr:row>77</xdr:row>
      <xdr:rowOff>9525</xdr:rowOff>
    </xdr:from>
    <xdr:to>
      <xdr:col>4</xdr:col>
      <xdr:colOff>836791</xdr:colOff>
      <xdr:row>77</xdr:row>
      <xdr:rowOff>181752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2800350" y="1508760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2800350" y="1508760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𝑀_𝑖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581025</xdr:colOff>
      <xdr:row>78</xdr:row>
      <xdr:rowOff>28575</xdr:rowOff>
    </xdr:from>
    <xdr:to>
      <xdr:col>3</xdr:col>
      <xdr:colOff>1357</xdr:colOff>
      <xdr:row>79</xdr:row>
      <xdr:rowOff>10302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1057275" y="15297150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1057275" y="15297150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𝑎=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542925</xdr:colOff>
      <xdr:row>79</xdr:row>
      <xdr:rowOff>28575</xdr:rowOff>
    </xdr:from>
    <xdr:to>
      <xdr:col>2</xdr:col>
      <xdr:colOff>834415</xdr:colOff>
      <xdr:row>80</xdr:row>
      <xdr:rowOff>10302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1019175" y="15487650"/>
              <a:ext cx="291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′=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1019175" y="15487650"/>
              <a:ext cx="291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𝑎′=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581025</xdr:colOff>
      <xdr:row>78</xdr:row>
      <xdr:rowOff>28575</xdr:rowOff>
    </xdr:from>
    <xdr:to>
      <xdr:col>5</xdr:col>
      <xdr:colOff>836608</xdr:colOff>
      <xdr:row>79</xdr:row>
      <xdr:rowOff>10302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/>
            <xdr:cNvSpPr txBox="1"/>
          </xdr:nvSpPr>
          <xdr:spPr>
            <a:xfrm>
              <a:off x="3571875" y="15297150"/>
              <a:ext cx="2555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5" name="TextBox 34"/>
            <xdr:cNvSpPr txBox="1"/>
          </xdr:nvSpPr>
          <xdr:spPr>
            <a:xfrm>
              <a:off x="3571875" y="15297150"/>
              <a:ext cx="2555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𝑏=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552450</xdr:colOff>
      <xdr:row>79</xdr:row>
      <xdr:rowOff>28575</xdr:rowOff>
    </xdr:from>
    <xdr:to>
      <xdr:col>6</xdr:col>
      <xdr:colOff>3175</xdr:colOff>
      <xdr:row>80</xdr:row>
      <xdr:rowOff>10302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/>
            <xdr:cNvSpPr txBox="1"/>
          </xdr:nvSpPr>
          <xdr:spPr>
            <a:xfrm>
              <a:off x="3543300" y="15487650"/>
              <a:ext cx="288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′=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6" name="TextBox 35"/>
            <xdr:cNvSpPr txBox="1"/>
          </xdr:nvSpPr>
          <xdr:spPr>
            <a:xfrm>
              <a:off x="3543300" y="15487650"/>
              <a:ext cx="288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𝑏′=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76</xdr:row>
      <xdr:rowOff>95250</xdr:rowOff>
    </xdr:from>
    <xdr:to>
      <xdr:col>4</xdr:col>
      <xdr:colOff>611947</xdr:colOff>
      <xdr:row>77</xdr:row>
      <xdr:rowOff>85762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657225" y="14982825"/>
              <a:ext cx="2107372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𝑎𝑀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𝑏𝑀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⋯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⋯⋯⋯⋯⋯(1)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657225" y="14982825"/>
              <a:ext cx="2107372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𝑑_𝑖=〖𝑎𝑀〗_𝑖+〖𝑏𝑀〗_𝑖^2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⋯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⋯⋯⋯⋯⋯(1)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104775</xdr:colOff>
      <xdr:row>76</xdr:row>
      <xdr:rowOff>95250</xdr:rowOff>
    </xdr:from>
    <xdr:to>
      <xdr:col>7</xdr:col>
      <xdr:colOff>658601</xdr:colOff>
      <xdr:row>77</xdr:row>
      <xdr:rowOff>85762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3095625" y="14982825"/>
              <a:ext cx="2230226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⋯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⋯⋯⋯⋯⋯(2)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3095625" y="14982825"/>
              <a:ext cx="2230226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𝑀_𝑖=〖𝑎^′ 𝑑〗_𝑖+〖𝑏^′ 𝑑〗_𝑖^2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⋯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⋯⋯⋯⋯⋯(2)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676275</xdr:colOff>
      <xdr:row>78</xdr:row>
      <xdr:rowOff>9525</xdr:rowOff>
    </xdr:from>
    <xdr:to>
      <xdr:col>2</xdr:col>
      <xdr:colOff>835357</xdr:colOff>
      <xdr:row>78</xdr:row>
      <xdr:rowOff>181752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1152525" y="15278100"/>
              <a:ext cx="159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1152525" y="15278100"/>
              <a:ext cx="159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𝑑_𝑖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647700</xdr:colOff>
      <xdr:row>78</xdr:row>
      <xdr:rowOff>9525</xdr:rowOff>
    </xdr:from>
    <xdr:to>
      <xdr:col>4</xdr:col>
      <xdr:colOff>836791</xdr:colOff>
      <xdr:row>78</xdr:row>
      <xdr:rowOff>181752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2800350" y="1527810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2800350" y="1527810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𝑀_𝑖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581025</xdr:colOff>
      <xdr:row>79</xdr:row>
      <xdr:rowOff>28575</xdr:rowOff>
    </xdr:from>
    <xdr:to>
      <xdr:col>3</xdr:col>
      <xdr:colOff>1357</xdr:colOff>
      <xdr:row>80</xdr:row>
      <xdr:rowOff>10302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1057275" y="15487650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1057275" y="15487650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𝑎=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542925</xdr:colOff>
      <xdr:row>80</xdr:row>
      <xdr:rowOff>28575</xdr:rowOff>
    </xdr:from>
    <xdr:to>
      <xdr:col>2</xdr:col>
      <xdr:colOff>834415</xdr:colOff>
      <xdr:row>81</xdr:row>
      <xdr:rowOff>10302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1019175" y="15678150"/>
              <a:ext cx="291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′=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1019175" y="15678150"/>
              <a:ext cx="291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𝑎′=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581025</xdr:colOff>
      <xdr:row>79</xdr:row>
      <xdr:rowOff>28575</xdr:rowOff>
    </xdr:from>
    <xdr:to>
      <xdr:col>5</xdr:col>
      <xdr:colOff>836608</xdr:colOff>
      <xdr:row>80</xdr:row>
      <xdr:rowOff>10302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3571875" y="15487650"/>
              <a:ext cx="2555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3571875" y="15487650"/>
              <a:ext cx="2555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𝑏=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552450</xdr:colOff>
      <xdr:row>80</xdr:row>
      <xdr:rowOff>28575</xdr:rowOff>
    </xdr:from>
    <xdr:to>
      <xdr:col>6</xdr:col>
      <xdr:colOff>3175</xdr:colOff>
      <xdr:row>81</xdr:row>
      <xdr:rowOff>10302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3543300" y="15678150"/>
              <a:ext cx="288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′=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3543300" y="15678150"/>
              <a:ext cx="288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𝑏′=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180975</xdr:colOff>
      <xdr:row>33</xdr:row>
      <xdr:rowOff>95250</xdr:rowOff>
    </xdr:from>
    <xdr:to>
      <xdr:col>4</xdr:col>
      <xdr:colOff>611947</xdr:colOff>
      <xdr:row>34</xdr:row>
      <xdr:rowOff>85762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657225" y="6791325"/>
              <a:ext cx="2107372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𝑎𝑀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𝑏𝑀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⋯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⋯⋯⋯⋯⋯(1)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657225" y="6791325"/>
              <a:ext cx="2107372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𝑑_𝑖=〖𝑎𝑀〗_𝑖+〖𝑏𝑀〗_𝑖^2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⋯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⋯⋯⋯⋯⋯(1)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104775</xdr:colOff>
      <xdr:row>33</xdr:row>
      <xdr:rowOff>95250</xdr:rowOff>
    </xdr:from>
    <xdr:to>
      <xdr:col>7</xdr:col>
      <xdr:colOff>658601</xdr:colOff>
      <xdr:row>34</xdr:row>
      <xdr:rowOff>85762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3095625" y="6791325"/>
              <a:ext cx="2230226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⋯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⋯⋯⋯⋯⋯(2)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3095625" y="6791325"/>
              <a:ext cx="2230226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𝑀_𝑖=〖𝑎^′ 𝑑〗_𝑖+〖𝑏^′ 𝑑〗_𝑖^2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⋯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⋯⋯⋯⋯⋯(2)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676275</xdr:colOff>
      <xdr:row>35</xdr:row>
      <xdr:rowOff>9525</xdr:rowOff>
    </xdr:from>
    <xdr:to>
      <xdr:col>2</xdr:col>
      <xdr:colOff>835357</xdr:colOff>
      <xdr:row>35</xdr:row>
      <xdr:rowOff>181752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1152525" y="7086600"/>
              <a:ext cx="159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1152525" y="7086600"/>
              <a:ext cx="159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𝑑_𝑖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647700</xdr:colOff>
      <xdr:row>35</xdr:row>
      <xdr:rowOff>9525</xdr:rowOff>
    </xdr:from>
    <xdr:to>
      <xdr:col>4</xdr:col>
      <xdr:colOff>836791</xdr:colOff>
      <xdr:row>35</xdr:row>
      <xdr:rowOff>181752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2800350" y="708660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2800350" y="708660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𝑀_𝑖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581025</xdr:colOff>
      <xdr:row>36</xdr:row>
      <xdr:rowOff>28575</xdr:rowOff>
    </xdr:from>
    <xdr:to>
      <xdr:col>3</xdr:col>
      <xdr:colOff>1357</xdr:colOff>
      <xdr:row>37</xdr:row>
      <xdr:rowOff>10302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1057275" y="7296150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1057275" y="7296150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𝑎=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542925</xdr:colOff>
      <xdr:row>37</xdr:row>
      <xdr:rowOff>28575</xdr:rowOff>
    </xdr:from>
    <xdr:to>
      <xdr:col>2</xdr:col>
      <xdr:colOff>834415</xdr:colOff>
      <xdr:row>38</xdr:row>
      <xdr:rowOff>10302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1019175" y="7486650"/>
              <a:ext cx="291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′=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1019175" y="7486650"/>
              <a:ext cx="291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𝑎′=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581025</xdr:colOff>
      <xdr:row>36</xdr:row>
      <xdr:rowOff>28575</xdr:rowOff>
    </xdr:from>
    <xdr:to>
      <xdr:col>5</xdr:col>
      <xdr:colOff>836608</xdr:colOff>
      <xdr:row>37</xdr:row>
      <xdr:rowOff>10302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3571875" y="7296150"/>
              <a:ext cx="2555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3571875" y="7296150"/>
              <a:ext cx="2555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𝑏=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552450</xdr:colOff>
      <xdr:row>37</xdr:row>
      <xdr:rowOff>28575</xdr:rowOff>
    </xdr:from>
    <xdr:to>
      <xdr:col>6</xdr:col>
      <xdr:colOff>3175</xdr:colOff>
      <xdr:row>38</xdr:row>
      <xdr:rowOff>10302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3543300" y="7486650"/>
              <a:ext cx="288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′=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3543300" y="7486650"/>
              <a:ext cx="288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𝑏′=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50</xdr:row>
      <xdr:rowOff>9525</xdr:rowOff>
    </xdr:from>
    <xdr:to>
      <xdr:col>7</xdr:col>
      <xdr:colOff>267929</xdr:colOff>
      <xdr:row>50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190750" y="9944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90750" y="9944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0</xdr:row>
          <xdr:rowOff>0</xdr:rowOff>
        </xdr:from>
        <xdr:to>
          <xdr:col>20</xdr:col>
          <xdr:colOff>0</xdr:colOff>
          <xdr:row>0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0</xdr:row>
          <xdr:rowOff>0</xdr:rowOff>
        </xdr:from>
        <xdr:to>
          <xdr:col>20</xdr:col>
          <xdr:colOff>38100</xdr:colOff>
          <xdr:row>0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66675</xdr:colOff>
      <xdr:row>151</xdr:row>
      <xdr:rowOff>0</xdr:rowOff>
    </xdr:from>
    <xdr:to>
      <xdr:col>21</xdr:col>
      <xdr:colOff>85725</xdr:colOff>
      <xdr:row>151</xdr:row>
      <xdr:rowOff>0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2657475" y="34690050"/>
          <a:ext cx="6286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110</xdr:row>
          <xdr:rowOff>76200</xdr:rowOff>
        </xdr:from>
        <xdr:to>
          <xdr:col>25</xdr:col>
          <xdr:colOff>19050</xdr:colOff>
          <xdr:row>111</xdr:row>
          <xdr:rowOff>142875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134</xdr:row>
          <xdr:rowOff>190500</xdr:rowOff>
        </xdr:from>
        <xdr:to>
          <xdr:col>40</xdr:col>
          <xdr:colOff>38100</xdr:colOff>
          <xdr:row>137</xdr:row>
          <xdr:rowOff>9525</xdr:rowOff>
        </xdr:to>
        <xdr:sp macro="" textlink="">
          <xdr:nvSpPr>
            <xdr:cNvPr id="2078" name="Object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141</xdr:row>
          <xdr:rowOff>9525</xdr:rowOff>
        </xdr:from>
        <xdr:to>
          <xdr:col>15</xdr:col>
          <xdr:colOff>47625</xdr:colOff>
          <xdr:row>143</xdr:row>
          <xdr:rowOff>19050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147</xdr:row>
          <xdr:rowOff>209550</xdr:rowOff>
        </xdr:from>
        <xdr:to>
          <xdr:col>26</xdr:col>
          <xdr:colOff>85725</xdr:colOff>
          <xdr:row>150</xdr:row>
          <xdr:rowOff>28575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151</xdr:row>
          <xdr:rowOff>0</xdr:rowOff>
        </xdr:from>
        <xdr:to>
          <xdr:col>15</xdr:col>
          <xdr:colOff>19050</xdr:colOff>
          <xdr:row>152</xdr:row>
          <xdr:rowOff>0</xdr:rowOff>
        </xdr:to>
        <xdr:sp macro="" textlink="">
          <xdr:nvSpPr>
            <xdr:cNvPr id="2081" name="Object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153</xdr:row>
          <xdr:rowOff>9525</xdr:rowOff>
        </xdr:from>
        <xdr:to>
          <xdr:col>14</xdr:col>
          <xdr:colOff>142875</xdr:colOff>
          <xdr:row>155</xdr:row>
          <xdr:rowOff>9525</xdr:rowOff>
        </xdr:to>
        <xdr:sp macro="" textlink="">
          <xdr:nvSpPr>
            <xdr:cNvPr id="2082" name="Object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193</xdr:row>
          <xdr:rowOff>28575</xdr:rowOff>
        </xdr:from>
        <xdr:to>
          <xdr:col>13</xdr:col>
          <xdr:colOff>142875</xdr:colOff>
          <xdr:row>194</xdr:row>
          <xdr:rowOff>190500</xdr:rowOff>
        </xdr:to>
        <xdr:sp macro="" textlink="">
          <xdr:nvSpPr>
            <xdr:cNvPr id="2083" name="Object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196</xdr:row>
          <xdr:rowOff>9525</xdr:rowOff>
        </xdr:from>
        <xdr:to>
          <xdr:col>15</xdr:col>
          <xdr:colOff>28575</xdr:colOff>
          <xdr:row>198</xdr:row>
          <xdr:rowOff>9525</xdr:rowOff>
        </xdr:to>
        <xdr:sp macro="" textlink="">
          <xdr:nvSpPr>
            <xdr:cNvPr id="2084" name="Object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202</xdr:row>
          <xdr:rowOff>200025</xdr:rowOff>
        </xdr:from>
        <xdr:to>
          <xdr:col>43</xdr:col>
          <xdr:colOff>0</xdr:colOff>
          <xdr:row>204</xdr:row>
          <xdr:rowOff>0</xdr:rowOff>
        </xdr:to>
        <xdr:sp macro="" textlink="">
          <xdr:nvSpPr>
            <xdr:cNvPr id="2085" name="Object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207</xdr:row>
          <xdr:rowOff>19050</xdr:rowOff>
        </xdr:from>
        <xdr:to>
          <xdr:col>10</xdr:col>
          <xdr:colOff>0</xdr:colOff>
          <xdr:row>209</xdr:row>
          <xdr:rowOff>200025</xdr:rowOff>
        </xdr:to>
        <xdr:sp macro="" textlink="">
          <xdr:nvSpPr>
            <xdr:cNvPr id="2086" name="Object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208</xdr:row>
          <xdr:rowOff>19050</xdr:rowOff>
        </xdr:from>
        <xdr:to>
          <xdr:col>14</xdr:col>
          <xdr:colOff>104775</xdr:colOff>
          <xdr:row>209</xdr:row>
          <xdr:rowOff>9525</xdr:rowOff>
        </xdr:to>
        <xdr:sp macro="" textlink="">
          <xdr:nvSpPr>
            <xdr:cNvPr id="2087" name="Object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159</xdr:row>
          <xdr:rowOff>190500</xdr:rowOff>
        </xdr:from>
        <xdr:to>
          <xdr:col>27</xdr:col>
          <xdr:colOff>28575</xdr:colOff>
          <xdr:row>162</xdr:row>
          <xdr:rowOff>38100</xdr:rowOff>
        </xdr:to>
        <xdr:sp macro="" textlink="">
          <xdr:nvSpPr>
            <xdr:cNvPr id="2088" name="Object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167</xdr:row>
          <xdr:rowOff>9525</xdr:rowOff>
        </xdr:from>
        <xdr:to>
          <xdr:col>14</xdr:col>
          <xdr:colOff>85725</xdr:colOff>
          <xdr:row>169</xdr:row>
          <xdr:rowOff>9525</xdr:rowOff>
        </xdr:to>
        <xdr:sp macro="" textlink="">
          <xdr:nvSpPr>
            <xdr:cNvPr id="2089" name="Object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173</xdr:row>
          <xdr:rowOff>209550</xdr:rowOff>
        </xdr:from>
        <xdr:to>
          <xdr:col>30</xdr:col>
          <xdr:colOff>0</xdr:colOff>
          <xdr:row>176</xdr:row>
          <xdr:rowOff>28575</xdr:rowOff>
        </xdr:to>
        <xdr:sp macro="" textlink="">
          <xdr:nvSpPr>
            <xdr:cNvPr id="2090" name="Object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180</xdr:row>
          <xdr:rowOff>19050</xdr:rowOff>
        </xdr:from>
        <xdr:to>
          <xdr:col>14</xdr:col>
          <xdr:colOff>66675</xdr:colOff>
          <xdr:row>182</xdr:row>
          <xdr:rowOff>0</xdr:rowOff>
        </xdr:to>
        <xdr:sp macro="" textlink="">
          <xdr:nvSpPr>
            <xdr:cNvPr id="2091" name="Object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136</xdr:row>
          <xdr:rowOff>200025</xdr:rowOff>
        </xdr:from>
        <xdr:to>
          <xdr:col>40</xdr:col>
          <xdr:colOff>9525</xdr:colOff>
          <xdr:row>139</xdr:row>
          <xdr:rowOff>0</xdr:rowOff>
        </xdr:to>
        <xdr:sp macro="" textlink="">
          <xdr:nvSpPr>
            <xdr:cNvPr id="2092" name="Object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137</xdr:row>
          <xdr:rowOff>0</xdr:rowOff>
        </xdr:from>
        <xdr:to>
          <xdr:col>21</xdr:col>
          <xdr:colOff>123825</xdr:colOff>
          <xdr:row>138</xdr:row>
          <xdr:rowOff>0</xdr:rowOff>
        </xdr:to>
        <xdr:sp macro="" textlink="">
          <xdr:nvSpPr>
            <xdr:cNvPr id="2093" name="Object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137</xdr:row>
          <xdr:rowOff>0</xdr:rowOff>
        </xdr:from>
        <xdr:to>
          <xdr:col>30</xdr:col>
          <xdr:colOff>123825</xdr:colOff>
          <xdr:row>138</xdr:row>
          <xdr:rowOff>0</xdr:rowOff>
        </xdr:to>
        <xdr:sp macro="" textlink="">
          <xdr:nvSpPr>
            <xdr:cNvPr id="2094" name="Object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114300</xdr:colOff>
          <xdr:row>137</xdr:row>
          <xdr:rowOff>0</xdr:rowOff>
        </xdr:from>
        <xdr:to>
          <xdr:col>39</xdr:col>
          <xdr:colOff>123825</xdr:colOff>
          <xdr:row>138</xdr:row>
          <xdr:rowOff>0</xdr:rowOff>
        </xdr:to>
        <xdr:sp macro="" textlink="">
          <xdr:nvSpPr>
            <xdr:cNvPr id="2095" name="Object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137</xdr:row>
          <xdr:rowOff>114300</xdr:rowOff>
        </xdr:from>
        <xdr:to>
          <xdr:col>9</xdr:col>
          <xdr:colOff>0</xdr:colOff>
          <xdr:row>138</xdr:row>
          <xdr:rowOff>123825</xdr:rowOff>
        </xdr:to>
        <xdr:sp macro="" textlink="">
          <xdr:nvSpPr>
            <xdr:cNvPr id="2096" name="Object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150</xdr:row>
          <xdr:rowOff>114300</xdr:rowOff>
        </xdr:from>
        <xdr:to>
          <xdr:col>12</xdr:col>
          <xdr:colOff>142875</xdr:colOff>
          <xdr:row>151</xdr:row>
          <xdr:rowOff>123825</xdr:rowOff>
        </xdr:to>
        <xdr:sp macro="" textlink="">
          <xdr:nvSpPr>
            <xdr:cNvPr id="2097" name="Object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38100</xdr:colOff>
          <xdr:row>162</xdr:row>
          <xdr:rowOff>0</xdr:rowOff>
        </xdr:from>
        <xdr:to>
          <xdr:col>38</xdr:col>
          <xdr:colOff>142875</xdr:colOff>
          <xdr:row>163</xdr:row>
          <xdr:rowOff>0</xdr:rowOff>
        </xdr:to>
        <xdr:sp macro="" textlink="">
          <xdr:nvSpPr>
            <xdr:cNvPr id="2098" name="Object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164</xdr:row>
          <xdr:rowOff>114300</xdr:rowOff>
        </xdr:from>
        <xdr:to>
          <xdr:col>13</xdr:col>
          <xdr:colOff>0</xdr:colOff>
          <xdr:row>165</xdr:row>
          <xdr:rowOff>123825</xdr:rowOff>
        </xdr:to>
        <xdr:sp macro="" textlink="">
          <xdr:nvSpPr>
            <xdr:cNvPr id="2099" name="Object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176</xdr:row>
          <xdr:rowOff>123825</xdr:rowOff>
        </xdr:from>
        <xdr:to>
          <xdr:col>4</xdr:col>
          <xdr:colOff>9525</xdr:colOff>
          <xdr:row>177</xdr:row>
          <xdr:rowOff>123825</xdr:rowOff>
        </xdr:to>
        <xdr:sp macro="" textlink="">
          <xdr:nvSpPr>
            <xdr:cNvPr id="2100" name="Object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176</xdr:row>
          <xdr:rowOff>19050</xdr:rowOff>
        </xdr:from>
        <xdr:to>
          <xdr:col>14</xdr:col>
          <xdr:colOff>95250</xdr:colOff>
          <xdr:row>177</xdr:row>
          <xdr:rowOff>219075</xdr:rowOff>
        </xdr:to>
        <xdr:sp macro="" textlink="">
          <xdr:nvSpPr>
            <xdr:cNvPr id="2101" name="Object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176</xdr:row>
          <xdr:rowOff>9525</xdr:rowOff>
        </xdr:from>
        <xdr:to>
          <xdr:col>33</xdr:col>
          <xdr:colOff>57150</xdr:colOff>
          <xdr:row>178</xdr:row>
          <xdr:rowOff>9525</xdr:rowOff>
        </xdr:to>
        <xdr:sp macro="" textlink="">
          <xdr:nvSpPr>
            <xdr:cNvPr id="2102" name="Object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176</xdr:row>
          <xdr:rowOff>19050</xdr:rowOff>
        </xdr:from>
        <xdr:to>
          <xdr:col>23</xdr:col>
          <xdr:colOff>95250</xdr:colOff>
          <xdr:row>177</xdr:row>
          <xdr:rowOff>219075</xdr:rowOff>
        </xdr:to>
        <xdr:sp macro="" textlink="">
          <xdr:nvSpPr>
            <xdr:cNvPr id="2103" name="Object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85725</xdr:colOff>
          <xdr:row>176</xdr:row>
          <xdr:rowOff>19050</xdr:rowOff>
        </xdr:from>
        <xdr:to>
          <xdr:col>32</xdr:col>
          <xdr:colOff>95250</xdr:colOff>
          <xdr:row>177</xdr:row>
          <xdr:rowOff>219075</xdr:rowOff>
        </xdr:to>
        <xdr:sp macro="" textlink="">
          <xdr:nvSpPr>
            <xdr:cNvPr id="2104" name="Object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201</xdr:row>
          <xdr:rowOff>190500</xdr:rowOff>
        </xdr:from>
        <xdr:to>
          <xdr:col>25</xdr:col>
          <xdr:colOff>133350</xdr:colOff>
          <xdr:row>203</xdr:row>
          <xdr:rowOff>28575</xdr:rowOff>
        </xdr:to>
        <xdr:sp macro="" textlink="">
          <xdr:nvSpPr>
            <xdr:cNvPr id="2105" name="Object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114300</xdr:colOff>
          <xdr:row>208</xdr:row>
          <xdr:rowOff>19050</xdr:rowOff>
        </xdr:from>
        <xdr:to>
          <xdr:col>19</xdr:col>
          <xdr:colOff>104775</xdr:colOff>
          <xdr:row>209</xdr:row>
          <xdr:rowOff>9525</xdr:rowOff>
        </xdr:to>
        <xdr:sp macro="" textlink="">
          <xdr:nvSpPr>
            <xdr:cNvPr id="2106" name="Object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208</xdr:row>
          <xdr:rowOff>19050</xdr:rowOff>
        </xdr:from>
        <xdr:to>
          <xdr:col>24</xdr:col>
          <xdr:colOff>104775</xdr:colOff>
          <xdr:row>209</xdr:row>
          <xdr:rowOff>9525</xdr:rowOff>
        </xdr:to>
        <xdr:sp macro="" textlink="">
          <xdr:nvSpPr>
            <xdr:cNvPr id="2107" name="Object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208</xdr:row>
          <xdr:rowOff>19050</xdr:rowOff>
        </xdr:from>
        <xdr:to>
          <xdr:col>29</xdr:col>
          <xdr:colOff>104775</xdr:colOff>
          <xdr:row>209</xdr:row>
          <xdr:rowOff>9525</xdr:rowOff>
        </xdr:to>
        <xdr:sp macro="" textlink="">
          <xdr:nvSpPr>
            <xdr:cNvPr id="2108" name="Object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114300</xdr:colOff>
          <xdr:row>208</xdr:row>
          <xdr:rowOff>19050</xdr:rowOff>
        </xdr:from>
        <xdr:to>
          <xdr:col>34</xdr:col>
          <xdr:colOff>104775</xdr:colOff>
          <xdr:row>209</xdr:row>
          <xdr:rowOff>9525</xdr:rowOff>
        </xdr:to>
        <xdr:sp macro="" textlink="">
          <xdr:nvSpPr>
            <xdr:cNvPr id="2109" name="Object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114300</xdr:colOff>
          <xdr:row>208</xdr:row>
          <xdr:rowOff>19050</xdr:rowOff>
        </xdr:from>
        <xdr:to>
          <xdr:col>39</xdr:col>
          <xdr:colOff>104775</xdr:colOff>
          <xdr:row>209</xdr:row>
          <xdr:rowOff>9525</xdr:rowOff>
        </xdr:to>
        <xdr:sp macro="" textlink="">
          <xdr:nvSpPr>
            <xdr:cNvPr id="2110" name="Object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206</xdr:row>
          <xdr:rowOff>219075</xdr:rowOff>
        </xdr:from>
        <xdr:to>
          <xdr:col>27</xdr:col>
          <xdr:colOff>104775</xdr:colOff>
          <xdr:row>207</xdr:row>
          <xdr:rowOff>209550</xdr:rowOff>
        </xdr:to>
        <xdr:sp macro="" textlink="">
          <xdr:nvSpPr>
            <xdr:cNvPr id="2111" name="Object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66675</xdr:colOff>
      <xdr:row>384</xdr:row>
      <xdr:rowOff>0</xdr:rowOff>
    </xdr:from>
    <xdr:to>
      <xdr:col>21</xdr:col>
      <xdr:colOff>85725</xdr:colOff>
      <xdr:row>384</xdr:row>
      <xdr:rowOff>0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2657475" y="34518600"/>
          <a:ext cx="6286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343</xdr:row>
          <xdr:rowOff>76200</xdr:rowOff>
        </xdr:from>
        <xdr:to>
          <xdr:col>25</xdr:col>
          <xdr:colOff>19050</xdr:colOff>
          <xdr:row>344</xdr:row>
          <xdr:rowOff>142875</xdr:rowOff>
        </xdr:to>
        <xdr:sp macro="" textlink="">
          <xdr:nvSpPr>
            <xdr:cNvPr id="2112" name="Object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367</xdr:row>
          <xdr:rowOff>190500</xdr:rowOff>
        </xdr:from>
        <xdr:to>
          <xdr:col>40</xdr:col>
          <xdr:colOff>38100</xdr:colOff>
          <xdr:row>370</xdr:row>
          <xdr:rowOff>9525</xdr:rowOff>
        </xdr:to>
        <xdr:sp macro="" textlink="">
          <xdr:nvSpPr>
            <xdr:cNvPr id="2113" name="Object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374</xdr:row>
          <xdr:rowOff>9525</xdr:rowOff>
        </xdr:from>
        <xdr:to>
          <xdr:col>15</xdr:col>
          <xdr:colOff>47625</xdr:colOff>
          <xdr:row>376</xdr:row>
          <xdr:rowOff>19050</xdr:rowOff>
        </xdr:to>
        <xdr:sp macro="" textlink="">
          <xdr:nvSpPr>
            <xdr:cNvPr id="2114" name="Object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380</xdr:row>
          <xdr:rowOff>209550</xdr:rowOff>
        </xdr:from>
        <xdr:to>
          <xdr:col>26</xdr:col>
          <xdr:colOff>85725</xdr:colOff>
          <xdr:row>383</xdr:row>
          <xdr:rowOff>28575</xdr:rowOff>
        </xdr:to>
        <xdr:sp macro="" textlink="">
          <xdr:nvSpPr>
            <xdr:cNvPr id="2115" name="Object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384</xdr:row>
          <xdr:rowOff>0</xdr:rowOff>
        </xdr:from>
        <xdr:to>
          <xdr:col>15</xdr:col>
          <xdr:colOff>19050</xdr:colOff>
          <xdr:row>385</xdr:row>
          <xdr:rowOff>0</xdr:rowOff>
        </xdr:to>
        <xdr:sp macro="" textlink="">
          <xdr:nvSpPr>
            <xdr:cNvPr id="2116" name="Object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386</xdr:row>
          <xdr:rowOff>9525</xdr:rowOff>
        </xdr:from>
        <xdr:to>
          <xdr:col>14</xdr:col>
          <xdr:colOff>142875</xdr:colOff>
          <xdr:row>388</xdr:row>
          <xdr:rowOff>9525</xdr:rowOff>
        </xdr:to>
        <xdr:sp macro="" textlink="">
          <xdr:nvSpPr>
            <xdr:cNvPr id="2117" name="Object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426</xdr:row>
          <xdr:rowOff>28575</xdr:rowOff>
        </xdr:from>
        <xdr:to>
          <xdr:col>13</xdr:col>
          <xdr:colOff>142875</xdr:colOff>
          <xdr:row>427</xdr:row>
          <xdr:rowOff>190500</xdr:rowOff>
        </xdr:to>
        <xdr:sp macro="" textlink="">
          <xdr:nvSpPr>
            <xdr:cNvPr id="2118" name="Object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429</xdr:row>
          <xdr:rowOff>9525</xdr:rowOff>
        </xdr:from>
        <xdr:to>
          <xdr:col>15</xdr:col>
          <xdr:colOff>28575</xdr:colOff>
          <xdr:row>431</xdr:row>
          <xdr:rowOff>9525</xdr:rowOff>
        </xdr:to>
        <xdr:sp macro="" textlink="">
          <xdr:nvSpPr>
            <xdr:cNvPr id="2119" name="Object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435</xdr:row>
          <xdr:rowOff>200025</xdr:rowOff>
        </xdr:from>
        <xdr:to>
          <xdr:col>43</xdr:col>
          <xdr:colOff>0</xdr:colOff>
          <xdr:row>437</xdr:row>
          <xdr:rowOff>0</xdr:rowOff>
        </xdr:to>
        <xdr:sp macro="" textlink="">
          <xdr:nvSpPr>
            <xdr:cNvPr id="2120" name="Object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440</xdr:row>
          <xdr:rowOff>19050</xdr:rowOff>
        </xdr:from>
        <xdr:to>
          <xdr:col>10</xdr:col>
          <xdr:colOff>0</xdr:colOff>
          <xdr:row>442</xdr:row>
          <xdr:rowOff>200025</xdr:rowOff>
        </xdr:to>
        <xdr:sp macro="" textlink="">
          <xdr:nvSpPr>
            <xdr:cNvPr id="2121" name="Object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441</xdr:row>
          <xdr:rowOff>19050</xdr:rowOff>
        </xdr:from>
        <xdr:to>
          <xdr:col>14</xdr:col>
          <xdr:colOff>104775</xdr:colOff>
          <xdr:row>442</xdr:row>
          <xdr:rowOff>9525</xdr:rowOff>
        </xdr:to>
        <xdr:sp macro="" textlink="">
          <xdr:nvSpPr>
            <xdr:cNvPr id="2122" name="Object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392</xdr:row>
          <xdr:rowOff>190500</xdr:rowOff>
        </xdr:from>
        <xdr:to>
          <xdr:col>27</xdr:col>
          <xdr:colOff>28575</xdr:colOff>
          <xdr:row>395</xdr:row>
          <xdr:rowOff>38100</xdr:rowOff>
        </xdr:to>
        <xdr:sp macro="" textlink="">
          <xdr:nvSpPr>
            <xdr:cNvPr id="2123" name="Object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400</xdr:row>
          <xdr:rowOff>9525</xdr:rowOff>
        </xdr:from>
        <xdr:to>
          <xdr:col>14</xdr:col>
          <xdr:colOff>85725</xdr:colOff>
          <xdr:row>402</xdr:row>
          <xdr:rowOff>9525</xdr:rowOff>
        </xdr:to>
        <xdr:sp macro="" textlink="">
          <xdr:nvSpPr>
            <xdr:cNvPr id="2124" name="Object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406</xdr:row>
          <xdr:rowOff>209550</xdr:rowOff>
        </xdr:from>
        <xdr:to>
          <xdr:col>30</xdr:col>
          <xdr:colOff>0</xdr:colOff>
          <xdr:row>409</xdr:row>
          <xdr:rowOff>28575</xdr:rowOff>
        </xdr:to>
        <xdr:sp macro="" textlink="">
          <xdr:nvSpPr>
            <xdr:cNvPr id="2125" name="Object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413</xdr:row>
          <xdr:rowOff>19050</xdr:rowOff>
        </xdr:from>
        <xdr:to>
          <xdr:col>14</xdr:col>
          <xdr:colOff>66675</xdr:colOff>
          <xdr:row>415</xdr:row>
          <xdr:rowOff>0</xdr:rowOff>
        </xdr:to>
        <xdr:sp macro="" textlink="">
          <xdr:nvSpPr>
            <xdr:cNvPr id="2126" name="Object 78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369</xdr:row>
          <xdr:rowOff>200025</xdr:rowOff>
        </xdr:from>
        <xdr:to>
          <xdr:col>40</xdr:col>
          <xdr:colOff>9525</xdr:colOff>
          <xdr:row>372</xdr:row>
          <xdr:rowOff>0</xdr:rowOff>
        </xdr:to>
        <xdr:sp macro="" textlink="">
          <xdr:nvSpPr>
            <xdr:cNvPr id="2127" name="Object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370</xdr:row>
          <xdr:rowOff>0</xdr:rowOff>
        </xdr:from>
        <xdr:to>
          <xdr:col>21</xdr:col>
          <xdr:colOff>123825</xdr:colOff>
          <xdr:row>371</xdr:row>
          <xdr:rowOff>0</xdr:rowOff>
        </xdr:to>
        <xdr:sp macro="" textlink="">
          <xdr:nvSpPr>
            <xdr:cNvPr id="2128" name="Object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370</xdr:row>
          <xdr:rowOff>0</xdr:rowOff>
        </xdr:from>
        <xdr:to>
          <xdr:col>30</xdr:col>
          <xdr:colOff>123825</xdr:colOff>
          <xdr:row>371</xdr:row>
          <xdr:rowOff>0</xdr:rowOff>
        </xdr:to>
        <xdr:sp macro="" textlink="">
          <xdr:nvSpPr>
            <xdr:cNvPr id="2129" name="Object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114300</xdr:colOff>
          <xdr:row>370</xdr:row>
          <xdr:rowOff>0</xdr:rowOff>
        </xdr:from>
        <xdr:to>
          <xdr:col>39</xdr:col>
          <xdr:colOff>123825</xdr:colOff>
          <xdr:row>371</xdr:row>
          <xdr:rowOff>0</xdr:rowOff>
        </xdr:to>
        <xdr:sp macro="" textlink="">
          <xdr:nvSpPr>
            <xdr:cNvPr id="2130" name="Object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370</xdr:row>
          <xdr:rowOff>114300</xdr:rowOff>
        </xdr:from>
        <xdr:to>
          <xdr:col>9</xdr:col>
          <xdr:colOff>0</xdr:colOff>
          <xdr:row>371</xdr:row>
          <xdr:rowOff>123825</xdr:rowOff>
        </xdr:to>
        <xdr:sp macro="" textlink="">
          <xdr:nvSpPr>
            <xdr:cNvPr id="2131" name="Object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383</xdr:row>
          <xdr:rowOff>114300</xdr:rowOff>
        </xdr:from>
        <xdr:to>
          <xdr:col>12</xdr:col>
          <xdr:colOff>142875</xdr:colOff>
          <xdr:row>384</xdr:row>
          <xdr:rowOff>123825</xdr:rowOff>
        </xdr:to>
        <xdr:sp macro="" textlink="">
          <xdr:nvSpPr>
            <xdr:cNvPr id="2132" name="Object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38100</xdr:colOff>
          <xdr:row>395</xdr:row>
          <xdr:rowOff>0</xdr:rowOff>
        </xdr:from>
        <xdr:to>
          <xdr:col>38</xdr:col>
          <xdr:colOff>142875</xdr:colOff>
          <xdr:row>396</xdr:row>
          <xdr:rowOff>0</xdr:rowOff>
        </xdr:to>
        <xdr:sp macro="" textlink="">
          <xdr:nvSpPr>
            <xdr:cNvPr id="2133" name="Object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397</xdr:row>
          <xdr:rowOff>114300</xdr:rowOff>
        </xdr:from>
        <xdr:to>
          <xdr:col>13</xdr:col>
          <xdr:colOff>0</xdr:colOff>
          <xdr:row>398</xdr:row>
          <xdr:rowOff>123825</xdr:rowOff>
        </xdr:to>
        <xdr:sp macro="" textlink="">
          <xdr:nvSpPr>
            <xdr:cNvPr id="2134" name="Object 86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409</xdr:row>
          <xdr:rowOff>123825</xdr:rowOff>
        </xdr:from>
        <xdr:to>
          <xdr:col>4</xdr:col>
          <xdr:colOff>9525</xdr:colOff>
          <xdr:row>410</xdr:row>
          <xdr:rowOff>123825</xdr:rowOff>
        </xdr:to>
        <xdr:sp macro="" textlink="">
          <xdr:nvSpPr>
            <xdr:cNvPr id="2135" name="Object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409</xdr:row>
          <xdr:rowOff>19050</xdr:rowOff>
        </xdr:from>
        <xdr:to>
          <xdr:col>14</xdr:col>
          <xdr:colOff>95250</xdr:colOff>
          <xdr:row>410</xdr:row>
          <xdr:rowOff>219075</xdr:rowOff>
        </xdr:to>
        <xdr:sp macro="" textlink="">
          <xdr:nvSpPr>
            <xdr:cNvPr id="2136" name="Object 88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409</xdr:row>
          <xdr:rowOff>9525</xdr:rowOff>
        </xdr:from>
        <xdr:to>
          <xdr:col>33</xdr:col>
          <xdr:colOff>57150</xdr:colOff>
          <xdr:row>411</xdr:row>
          <xdr:rowOff>9525</xdr:rowOff>
        </xdr:to>
        <xdr:sp macro="" textlink="">
          <xdr:nvSpPr>
            <xdr:cNvPr id="2137" name="Object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409</xdr:row>
          <xdr:rowOff>19050</xdr:rowOff>
        </xdr:from>
        <xdr:to>
          <xdr:col>23</xdr:col>
          <xdr:colOff>95250</xdr:colOff>
          <xdr:row>410</xdr:row>
          <xdr:rowOff>219075</xdr:rowOff>
        </xdr:to>
        <xdr:sp macro="" textlink="">
          <xdr:nvSpPr>
            <xdr:cNvPr id="2138" name="Object 90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85725</xdr:colOff>
          <xdr:row>409</xdr:row>
          <xdr:rowOff>19050</xdr:rowOff>
        </xdr:from>
        <xdr:to>
          <xdr:col>32</xdr:col>
          <xdr:colOff>95250</xdr:colOff>
          <xdr:row>410</xdr:row>
          <xdr:rowOff>219075</xdr:rowOff>
        </xdr:to>
        <xdr:sp macro="" textlink="">
          <xdr:nvSpPr>
            <xdr:cNvPr id="2139" name="Object 91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434</xdr:row>
          <xdr:rowOff>190500</xdr:rowOff>
        </xdr:from>
        <xdr:to>
          <xdr:col>25</xdr:col>
          <xdr:colOff>133350</xdr:colOff>
          <xdr:row>436</xdr:row>
          <xdr:rowOff>28575</xdr:rowOff>
        </xdr:to>
        <xdr:sp macro="" textlink="">
          <xdr:nvSpPr>
            <xdr:cNvPr id="2140" name="Object 92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114300</xdr:colOff>
          <xdr:row>441</xdr:row>
          <xdr:rowOff>19050</xdr:rowOff>
        </xdr:from>
        <xdr:to>
          <xdr:col>19</xdr:col>
          <xdr:colOff>104775</xdr:colOff>
          <xdr:row>442</xdr:row>
          <xdr:rowOff>9525</xdr:rowOff>
        </xdr:to>
        <xdr:sp macro="" textlink="">
          <xdr:nvSpPr>
            <xdr:cNvPr id="2141" name="Object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441</xdr:row>
          <xdr:rowOff>19050</xdr:rowOff>
        </xdr:from>
        <xdr:to>
          <xdr:col>24</xdr:col>
          <xdr:colOff>104775</xdr:colOff>
          <xdr:row>442</xdr:row>
          <xdr:rowOff>9525</xdr:rowOff>
        </xdr:to>
        <xdr:sp macro="" textlink="">
          <xdr:nvSpPr>
            <xdr:cNvPr id="2142" name="Object 94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441</xdr:row>
          <xdr:rowOff>19050</xdr:rowOff>
        </xdr:from>
        <xdr:to>
          <xdr:col>29</xdr:col>
          <xdr:colOff>104775</xdr:colOff>
          <xdr:row>442</xdr:row>
          <xdr:rowOff>9525</xdr:rowOff>
        </xdr:to>
        <xdr:sp macro="" textlink="">
          <xdr:nvSpPr>
            <xdr:cNvPr id="2143" name="Object 95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114300</xdr:colOff>
          <xdr:row>441</xdr:row>
          <xdr:rowOff>19050</xdr:rowOff>
        </xdr:from>
        <xdr:to>
          <xdr:col>34</xdr:col>
          <xdr:colOff>104775</xdr:colOff>
          <xdr:row>442</xdr:row>
          <xdr:rowOff>9525</xdr:rowOff>
        </xdr:to>
        <xdr:sp macro="" textlink="">
          <xdr:nvSpPr>
            <xdr:cNvPr id="2144" name="Object 96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114300</xdr:colOff>
          <xdr:row>441</xdr:row>
          <xdr:rowOff>19050</xdr:rowOff>
        </xdr:from>
        <xdr:to>
          <xdr:col>39</xdr:col>
          <xdr:colOff>104775</xdr:colOff>
          <xdr:row>442</xdr:row>
          <xdr:rowOff>9525</xdr:rowOff>
        </xdr:to>
        <xdr:sp macro="" textlink="">
          <xdr:nvSpPr>
            <xdr:cNvPr id="2145" name="Object 97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439</xdr:row>
          <xdr:rowOff>219075</xdr:rowOff>
        </xdr:from>
        <xdr:to>
          <xdr:col>27</xdr:col>
          <xdr:colOff>104775</xdr:colOff>
          <xdr:row>440</xdr:row>
          <xdr:rowOff>209550</xdr:rowOff>
        </xdr:to>
        <xdr:sp macro="" textlink="">
          <xdr:nvSpPr>
            <xdr:cNvPr id="2146" name="Object 98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12.bin"/><Relationship Id="rId21" Type="http://schemas.openxmlformats.org/officeDocument/2006/relationships/image" Target="../media/image9.emf"/><Relationship Id="rId42" Type="http://schemas.openxmlformats.org/officeDocument/2006/relationships/oleObject" Target="../embeddings/oleObject20.bin"/><Relationship Id="rId47" Type="http://schemas.openxmlformats.org/officeDocument/2006/relationships/image" Target="../media/image21.emf"/><Relationship Id="rId63" Type="http://schemas.openxmlformats.org/officeDocument/2006/relationships/oleObject" Target="../embeddings/oleObject34.bin"/><Relationship Id="rId68" Type="http://schemas.openxmlformats.org/officeDocument/2006/relationships/oleObject" Target="../embeddings/oleObject39.bin"/><Relationship Id="rId84" Type="http://schemas.openxmlformats.org/officeDocument/2006/relationships/oleObject" Target="../embeddings/oleObject55.bin"/><Relationship Id="rId89" Type="http://schemas.openxmlformats.org/officeDocument/2006/relationships/oleObject" Target="../embeddings/oleObject60.bin"/><Relationship Id="rId16" Type="http://schemas.openxmlformats.org/officeDocument/2006/relationships/oleObject" Target="../embeddings/oleObject7.bin"/><Relationship Id="rId11" Type="http://schemas.openxmlformats.org/officeDocument/2006/relationships/image" Target="../media/image4.emf"/><Relationship Id="rId32" Type="http://schemas.openxmlformats.org/officeDocument/2006/relationships/oleObject" Target="../embeddings/oleObject15.bin"/><Relationship Id="rId37" Type="http://schemas.openxmlformats.org/officeDocument/2006/relationships/image" Target="../media/image17.emf"/><Relationship Id="rId53" Type="http://schemas.openxmlformats.org/officeDocument/2006/relationships/image" Target="../media/image24.emf"/><Relationship Id="rId58" Type="http://schemas.openxmlformats.org/officeDocument/2006/relationships/oleObject" Target="../embeddings/oleObject29.bin"/><Relationship Id="rId74" Type="http://schemas.openxmlformats.org/officeDocument/2006/relationships/oleObject" Target="../embeddings/oleObject45.bin"/><Relationship Id="rId79" Type="http://schemas.openxmlformats.org/officeDocument/2006/relationships/oleObject" Target="../embeddings/oleObject50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61.bin"/><Relationship Id="rId95" Type="http://schemas.openxmlformats.org/officeDocument/2006/relationships/oleObject" Target="../embeddings/oleObject6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43" Type="http://schemas.openxmlformats.org/officeDocument/2006/relationships/oleObject" Target="../embeddings/oleObject21.bin"/><Relationship Id="rId48" Type="http://schemas.openxmlformats.org/officeDocument/2006/relationships/oleObject" Target="../embeddings/oleObject24.bin"/><Relationship Id="rId64" Type="http://schemas.openxmlformats.org/officeDocument/2006/relationships/oleObject" Target="../embeddings/oleObject35.bin"/><Relationship Id="rId69" Type="http://schemas.openxmlformats.org/officeDocument/2006/relationships/oleObject" Target="../embeddings/oleObject40.bin"/><Relationship Id="rId80" Type="http://schemas.openxmlformats.org/officeDocument/2006/relationships/oleObject" Target="../embeddings/oleObject51.bin"/><Relationship Id="rId85" Type="http://schemas.openxmlformats.org/officeDocument/2006/relationships/oleObject" Target="../embeddings/oleObject56.bin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oleObject" Target="../embeddings/oleObject18.bin"/><Relationship Id="rId46" Type="http://schemas.openxmlformats.org/officeDocument/2006/relationships/oleObject" Target="../embeddings/oleObject23.bin"/><Relationship Id="rId59" Type="http://schemas.openxmlformats.org/officeDocument/2006/relationships/oleObject" Target="../embeddings/oleObject30.bin"/><Relationship Id="rId67" Type="http://schemas.openxmlformats.org/officeDocument/2006/relationships/oleObject" Target="../embeddings/oleObject38.bin"/><Relationship Id="rId20" Type="http://schemas.openxmlformats.org/officeDocument/2006/relationships/oleObject" Target="../embeddings/oleObject9.bin"/><Relationship Id="rId41" Type="http://schemas.openxmlformats.org/officeDocument/2006/relationships/image" Target="../media/image19.emf"/><Relationship Id="rId54" Type="http://schemas.openxmlformats.org/officeDocument/2006/relationships/oleObject" Target="../embeddings/oleObject27.bin"/><Relationship Id="rId62" Type="http://schemas.openxmlformats.org/officeDocument/2006/relationships/oleObject" Target="../embeddings/oleObject33.bin"/><Relationship Id="rId70" Type="http://schemas.openxmlformats.org/officeDocument/2006/relationships/oleObject" Target="../embeddings/oleObject41.bin"/><Relationship Id="rId75" Type="http://schemas.openxmlformats.org/officeDocument/2006/relationships/oleObject" Target="../embeddings/oleObject46.bin"/><Relationship Id="rId83" Type="http://schemas.openxmlformats.org/officeDocument/2006/relationships/oleObject" Target="../embeddings/oleObject54.bin"/><Relationship Id="rId88" Type="http://schemas.openxmlformats.org/officeDocument/2006/relationships/oleObject" Target="../embeddings/oleObject59.bin"/><Relationship Id="rId91" Type="http://schemas.openxmlformats.org/officeDocument/2006/relationships/oleObject" Target="../embeddings/oleObject62.bin"/><Relationship Id="rId96" Type="http://schemas.openxmlformats.org/officeDocument/2006/relationships/oleObject" Target="../embeddings/oleObject67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36" Type="http://schemas.openxmlformats.org/officeDocument/2006/relationships/oleObject" Target="../embeddings/oleObject17.bin"/><Relationship Id="rId49" Type="http://schemas.openxmlformats.org/officeDocument/2006/relationships/image" Target="../media/image22.emf"/><Relationship Id="rId57" Type="http://schemas.openxmlformats.org/officeDocument/2006/relationships/image" Target="../media/image26.emf"/><Relationship Id="rId10" Type="http://schemas.openxmlformats.org/officeDocument/2006/relationships/oleObject" Target="../embeddings/oleObject4.bin"/><Relationship Id="rId31" Type="http://schemas.openxmlformats.org/officeDocument/2006/relationships/image" Target="../media/image14.emf"/><Relationship Id="rId44" Type="http://schemas.openxmlformats.org/officeDocument/2006/relationships/oleObject" Target="../embeddings/oleObject22.bin"/><Relationship Id="rId52" Type="http://schemas.openxmlformats.org/officeDocument/2006/relationships/oleObject" Target="../embeddings/oleObject26.bin"/><Relationship Id="rId60" Type="http://schemas.openxmlformats.org/officeDocument/2006/relationships/oleObject" Target="../embeddings/oleObject31.bin"/><Relationship Id="rId65" Type="http://schemas.openxmlformats.org/officeDocument/2006/relationships/oleObject" Target="../embeddings/oleObject36.bin"/><Relationship Id="rId73" Type="http://schemas.openxmlformats.org/officeDocument/2006/relationships/oleObject" Target="../embeddings/oleObject44.bin"/><Relationship Id="rId78" Type="http://schemas.openxmlformats.org/officeDocument/2006/relationships/oleObject" Target="../embeddings/oleObject49.bin"/><Relationship Id="rId81" Type="http://schemas.openxmlformats.org/officeDocument/2006/relationships/oleObject" Target="../embeddings/oleObject52.bin"/><Relationship Id="rId86" Type="http://schemas.openxmlformats.org/officeDocument/2006/relationships/oleObject" Target="../embeddings/oleObject57.bin"/><Relationship Id="rId94" Type="http://schemas.openxmlformats.org/officeDocument/2006/relationships/oleObject" Target="../embeddings/oleObject65.bin"/><Relationship Id="rId99" Type="http://schemas.openxmlformats.org/officeDocument/2006/relationships/oleObject" Target="../embeddings/oleObject70.bin"/><Relationship Id="rId101" Type="http://schemas.openxmlformats.org/officeDocument/2006/relationships/oleObject" Target="../embeddings/oleObject72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9" Type="http://schemas.openxmlformats.org/officeDocument/2006/relationships/image" Target="../media/image18.emf"/><Relationship Id="rId34" Type="http://schemas.openxmlformats.org/officeDocument/2006/relationships/oleObject" Target="../embeddings/oleObject16.bin"/><Relationship Id="rId50" Type="http://schemas.openxmlformats.org/officeDocument/2006/relationships/oleObject" Target="../embeddings/oleObject25.bin"/><Relationship Id="rId55" Type="http://schemas.openxmlformats.org/officeDocument/2006/relationships/image" Target="../media/image25.emf"/><Relationship Id="rId76" Type="http://schemas.openxmlformats.org/officeDocument/2006/relationships/oleObject" Target="../embeddings/oleObject47.bin"/><Relationship Id="rId97" Type="http://schemas.openxmlformats.org/officeDocument/2006/relationships/oleObject" Target="../embeddings/oleObject68.bin"/><Relationship Id="rId7" Type="http://schemas.openxmlformats.org/officeDocument/2006/relationships/image" Target="../media/image2.emf"/><Relationship Id="rId71" Type="http://schemas.openxmlformats.org/officeDocument/2006/relationships/oleObject" Target="../embeddings/oleObject42.bin"/><Relationship Id="rId92" Type="http://schemas.openxmlformats.org/officeDocument/2006/relationships/oleObject" Target="../embeddings/oleObject63.bin"/><Relationship Id="rId2" Type="http://schemas.openxmlformats.org/officeDocument/2006/relationships/drawing" Target="../drawings/drawing4.xml"/><Relationship Id="rId29" Type="http://schemas.openxmlformats.org/officeDocument/2006/relationships/image" Target="../media/image13.emf"/><Relationship Id="rId24" Type="http://schemas.openxmlformats.org/officeDocument/2006/relationships/oleObject" Target="../embeddings/oleObject11.bin"/><Relationship Id="rId40" Type="http://schemas.openxmlformats.org/officeDocument/2006/relationships/oleObject" Target="../embeddings/oleObject19.bin"/><Relationship Id="rId45" Type="http://schemas.openxmlformats.org/officeDocument/2006/relationships/image" Target="../media/image20.emf"/><Relationship Id="rId66" Type="http://schemas.openxmlformats.org/officeDocument/2006/relationships/oleObject" Target="../embeddings/oleObject37.bin"/><Relationship Id="rId87" Type="http://schemas.openxmlformats.org/officeDocument/2006/relationships/oleObject" Target="../embeddings/oleObject58.bin"/><Relationship Id="rId61" Type="http://schemas.openxmlformats.org/officeDocument/2006/relationships/oleObject" Target="../embeddings/oleObject32.bin"/><Relationship Id="rId82" Type="http://schemas.openxmlformats.org/officeDocument/2006/relationships/oleObject" Target="../embeddings/oleObject53.bin"/><Relationship Id="rId19" Type="http://schemas.openxmlformats.org/officeDocument/2006/relationships/image" Target="../media/image8.emf"/><Relationship Id="rId14" Type="http://schemas.openxmlformats.org/officeDocument/2006/relationships/oleObject" Target="../embeddings/oleObject6.bin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16.emf"/><Relationship Id="rId56" Type="http://schemas.openxmlformats.org/officeDocument/2006/relationships/oleObject" Target="../embeddings/oleObject28.bin"/><Relationship Id="rId77" Type="http://schemas.openxmlformats.org/officeDocument/2006/relationships/oleObject" Target="../embeddings/oleObject48.bin"/><Relationship Id="rId100" Type="http://schemas.openxmlformats.org/officeDocument/2006/relationships/oleObject" Target="../embeddings/oleObject71.bin"/><Relationship Id="rId8" Type="http://schemas.openxmlformats.org/officeDocument/2006/relationships/oleObject" Target="../embeddings/oleObject3.bin"/><Relationship Id="rId51" Type="http://schemas.openxmlformats.org/officeDocument/2006/relationships/image" Target="../media/image23.emf"/><Relationship Id="rId72" Type="http://schemas.openxmlformats.org/officeDocument/2006/relationships/oleObject" Target="../embeddings/oleObject43.bin"/><Relationship Id="rId93" Type="http://schemas.openxmlformats.org/officeDocument/2006/relationships/oleObject" Target="../embeddings/oleObject64.bin"/><Relationship Id="rId98" Type="http://schemas.openxmlformats.org/officeDocument/2006/relationships/oleObject" Target="../embeddings/oleObject69.bin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3" customWidth="1"/>
    <col min="12" max="16384" width="8.109375" style="3"/>
  </cols>
  <sheetData>
    <row r="1" spans="1:13" ht="51.95" customHeight="1">
      <c r="A1" s="391" t="s">
        <v>0</v>
      </c>
      <c r="B1" s="392"/>
      <c r="C1" s="392"/>
      <c r="D1" s="392"/>
      <c r="E1" s="392"/>
      <c r="F1" s="392"/>
      <c r="G1" s="392"/>
      <c r="H1" s="393"/>
      <c r="I1" s="394"/>
      <c r="J1" s="395"/>
    </row>
    <row r="2" spans="1:13" ht="12.95" customHeight="1">
      <c r="A2" s="370" t="s">
        <v>1</v>
      </c>
      <c r="B2" s="370"/>
      <c r="C2" s="370"/>
      <c r="D2" s="370"/>
      <c r="E2" s="370"/>
      <c r="F2" s="370"/>
      <c r="G2" s="370"/>
      <c r="H2" s="370"/>
      <c r="I2" s="370"/>
      <c r="J2" s="370"/>
    </row>
    <row r="3" spans="1:13" ht="12.95" customHeight="1">
      <c r="A3" s="382" t="s">
        <v>2</v>
      </c>
      <c r="B3" s="383"/>
      <c r="C3" s="396"/>
      <c r="D3" s="396"/>
      <c r="E3" s="396"/>
      <c r="F3" s="383" t="s">
        <v>3</v>
      </c>
      <c r="G3" s="383"/>
      <c r="H3" s="386"/>
      <c r="I3" s="388"/>
      <c r="J3" s="388"/>
    </row>
    <row r="4" spans="1:13" ht="12.95" customHeight="1">
      <c r="A4" s="383" t="s">
        <v>4</v>
      </c>
      <c r="B4" s="383"/>
      <c r="C4" s="398"/>
      <c r="D4" s="383"/>
      <c r="E4" s="383"/>
      <c r="F4" s="383" t="s">
        <v>5</v>
      </c>
      <c r="G4" s="383"/>
      <c r="H4" s="383"/>
      <c r="I4" s="388"/>
      <c r="J4" s="388"/>
    </row>
    <row r="5" spans="1:13" ht="12.95" customHeight="1">
      <c r="A5" s="383" t="s">
        <v>6</v>
      </c>
      <c r="B5" s="383"/>
      <c r="C5" s="383"/>
      <c r="D5" s="388"/>
      <c r="E5" s="388"/>
      <c r="F5" s="382" t="s">
        <v>7</v>
      </c>
      <c r="G5" s="383"/>
      <c r="H5" s="384"/>
      <c r="I5" s="385"/>
      <c r="J5" s="385"/>
    </row>
    <row r="6" spans="1:13" ht="12.95" customHeight="1">
      <c r="A6" s="383" t="s">
        <v>8</v>
      </c>
      <c r="B6" s="383"/>
      <c r="C6" s="383"/>
      <c r="D6" s="388"/>
      <c r="E6" s="388"/>
      <c r="F6" s="382" t="s">
        <v>9</v>
      </c>
      <c r="G6" s="383"/>
      <c r="H6" s="384"/>
      <c r="I6" s="385"/>
      <c r="J6" s="385"/>
    </row>
    <row r="7" spans="1:13" ht="12.95" customHeight="1">
      <c r="A7" s="383" t="s">
        <v>10</v>
      </c>
      <c r="B7" s="383"/>
      <c r="C7" s="389"/>
      <c r="D7" s="388"/>
      <c r="E7" s="388"/>
      <c r="F7" s="382" t="s">
        <v>11</v>
      </c>
      <c r="G7" s="383"/>
      <c r="H7" s="383"/>
      <c r="I7" s="388"/>
      <c r="J7" s="388"/>
    </row>
    <row r="8" spans="1:13" ht="12.95" customHeight="1">
      <c r="A8" s="383" t="s">
        <v>12</v>
      </c>
      <c r="B8" s="383"/>
      <c r="C8" s="386"/>
      <c r="D8" s="387"/>
      <c r="E8" s="387"/>
      <c r="F8" s="382" t="s">
        <v>13</v>
      </c>
      <c r="G8" s="383"/>
      <c r="H8" s="383"/>
      <c r="I8" s="388"/>
      <c r="J8" s="388"/>
    </row>
    <row r="9" spans="1:13" ht="12.95" customHeight="1">
      <c r="A9" s="382" t="s">
        <v>35</v>
      </c>
      <c r="B9" s="383"/>
      <c r="C9" s="384"/>
      <c r="D9" s="385"/>
      <c r="E9" s="385"/>
      <c r="F9" s="390" t="s">
        <v>14</v>
      </c>
      <c r="G9" s="390"/>
      <c r="H9" s="384"/>
      <c r="I9" s="385"/>
      <c r="J9" s="385"/>
    </row>
    <row r="10" spans="1:13" ht="23.25" customHeight="1">
      <c r="A10" s="383" t="s">
        <v>15</v>
      </c>
      <c r="B10" s="383"/>
      <c r="C10" s="384"/>
      <c r="D10" s="385"/>
      <c r="E10" s="385"/>
      <c r="F10" s="383" t="s">
        <v>16</v>
      </c>
      <c r="G10" s="383"/>
      <c r="H10" s="51"/>
      <c r="I10" s="371" t="s">
        <v>17</v>
      </c>
      <c r="J10" s="372"/>
      <c r="K10" s="6"/>
    </row>
    <row r="11" spans="1:13" ht="12.95" customHeight="1">
      <c r="A11" s="370" t="s">
        <v>18</v>
      </c>
      <c r="B11" s="370"/>
      <c r="C11" s="370"/>
      <c r="D11" s="370"/>
      <c r="E11" s="370"/>
      <c r="F11" s="370"/>
      <c r="G11" s="370"/>
      <c r="H11" s="370"/>
      <c r="I11" s="370"/>
      <c r="J11" s="370"/>
      <c r="K11" s="7"/>
    </row>
    <row r="12" spans="1:13" ht="17.25" customHeight="1">
      <c r="A12" s="5" t="s">
        <v>19</v>
      </c>
      <c r="B12" s="8">
        <v>23</v>
      </c>
      <c r="C12" s="9" t="s">
        <v>20</v>
      </c>
      <c r="D12" s="10"/>
      <c r="E12" s="9" t="s">
        <v>21</v>
      </c>
      <c r="F12" s="11"/>
      <c r="G12" s="373" t="s">
        <v>22</v>
      </c>
      <c r="H12" s="368"/>
      <c r="I12" s="375" t="s">
        <v>23</v>
      </c>
      <c r="J12" s="376"/>
      <c r="K12" s="6"/>
      <c r="L12" s="12"/>
      <c r="M12" s="12"/>
    </row>
    <row r="13" spans="1:13" ht="17.25" customHeight="1">
      <c r="A13" s="13" t="s">
        <v>24</v>
      </c>
      <c r="B13" s="8">
        <v>23</v>
      </c>
      <c r="C13" s="13" t="s">
        <v>25</v>
      </c>
      <c r="D13" s="10"/>
      <c r="E13" s="9" t="s">
        <v>26</v>
      </c>
      <c r="F13" s="11"/>
      <c r="G13" s="374"/>
      <c r="H13" s="369"/>
      <c r="I13" s="377"/>
      <c r="J13" s="378"/>
      <c r="K13" s="7"/>
    </row>
    <row r="14" spans="1:13" ht="12.95" customHeight="1">
      <c r="A14" s="370" t="s">
        <v>27</v>
      </c>
      <c r="B14" s="370"/>
      <c r="C14" s="370"/>
      <c r="D14" s="370"/>
      <c r="E14" s="370"/>
      <c r="F14" s="370"/>
      <c r="G14" s="370"/>
      <c r="H14" s="370"/>
      <c r="I14" s="370"/>
      <c r="J14" s="370"/>
      <c r="K14" s="7"/>
    </row>
    <row r="15" spans="1:13" ht="39" customHeight="1">
      <c r="A15" s="379"/>
      <c r="B15" s="380"/>
      <c r="C15" s="380"/>
      <c r="D15" s="380"/>
      <c r="E15" s="380"/>
      <c r="F15" s="380"/>
      <c r="G15" s="380"/>
      <c r="H15" s="380"/>
      <c r="I15" s="380"/>
      <c r="J15" s="381"/>
    </row>
    <row r="16" spans="1:13" ht="12.95" customHeight="1">
      <c r="A16" s="370" t="s">
        <v>28</v>
      </c>
      <c r="B16" s="370"/>
      <c r="C16" s="370"/>
      <c r="D16" s="370"/>
      <c r="E16" s="370"/>
      <c r="F16" s="370"/>
      <c r="G16" s="370"/>
      <c r="H16" s="370"/>
      <c r="I16" s="370"/>
      <c r="J16" s="370"/>
    </row>
    <row r="17" spans="1:12" ht="12.95" customHeight="1">
      <c r="A17" s="5" t="s">
        <v>29</v>
      </c>
      <c r="B17" s="382" t="s">
        <v>30</v>
      </c>
      <c r="C17" s="383"/>
      <c r="D17" s="383"/>
      <c r="E17" s="383"/>
      <c r="F17" s="382" t="s">
        <v>31</v>
      </c>
      <c r="G17" s="383"/>
      <c r="H17" s="5" t="s">
        <v>10</v>
      </c>
      <c r="I17" s="4" t="s">
        <v>32</v>
      </c>
      <c r="J17" s="4" t="s">
        <v>33</v>
      </c>
      <c r="L17" s="7"/>
    </row>
    <row r="18" spans="1:12" ht="12.95" customHeight="1">
      <c r="A18" s="52"/>
      <c r="B18" s="366"/>
      <c r="C18" s="367"/>
      <c r="D18" s="367"/>
      <c r="E18" s="367"/>
      <c r="F18" s="366"/>
      <c r="G18" s="367"/>
      <c r="H18" s="60"/>
      <c r="I18" s="30"/>
      <c r="J18" s="136"/>
      <c r="L18" s="7"/>
    </row>
    <row r="19" spans="1:12" ht="12.95" customHeight="1">
      <c r="A19" s="52"/>
      <c r="B19" s="366"/>
      <c r="C19" s="367"/>
      <c r="D19" s="367"/>
      <c r="E19" s="367"/>
      <c r="F19" s="366"/>
      <c r="G19" s="367"/>
      <c r="H19" s="33"/>
      <c r="I19" s="33"/>
      <c r="J19" s="136"/>
      <c r="L19" s="7"/>
    </row>
    <row r="20" spans="1:12" ht="12.95" customHeight="1">
      <c r="A20" s="52"/>
      <c r="B20" s="366"/>
      <c r="C20" s="367"/>
      <c r="D20" s="367"/>
      <c r="E20" s="367"/>
      <c r="F20" s="366"/>
      <c r="G20" s="367"/>
      <c r="H20" s="46"/>
      <c r="I20" s="46"/>
      <c r="J20" s="136"/>
      <c r="L20" s="7"/>
    </row>
    <row r="21" spans="1:12" ht="12.95" customHeight="1">
      <c r="A21" s="52"/>
      <c r="B21" s="366"/>
      <c r="C21" s="367"/>
      <c r="D21" s="367"/>
      <c r="E21" s="367"/>
      <c r="F21" s="366"/>
      <c r="G21" s="367"/>
      <c r="H21" s="46"/>
      <c r="I21" s="14"/>
      <c r="J21" s="136"/>
      <c r="L21" s="7"/>
    </row>
    <row r="22" spans="1:12" ht="12.95" customHeight="1">
      <c r="A22" s="52"/>
      <c r="B22" s="366"/>
      <c r="C22" s="367"/>
      <c r="D22" s="367"/>
      <c r="E22" s="367"/>
      <c r="F22" s="366"/>
      <c r="G22" s="367"/>
      <c r="H22" s="32"/>
      <c r="I22" s="22"/>
      <c r="J22" s="136"/>
      <c r="L22" s="7"/>
    </row>
    <row r="23" spans="1:12" ht="12.95" customHeight="1">
      <c r="A23" s="52"/>
      <c r="B23" s="366"/>
      <c r="C23" s="367"/>
      <c r="D23" s="367"/>
      <c r="E23" s="367"/>
      <c r="F23" s="366"/>
      <c r="G23" s="367"/>
      <c r="H23" s="22"/>
      <c r="I23" s="14"/>
      <c r="J23" s="136"/>
      <c r="L23" s="7"/>
    </row>
    <row r="24" spans="1:12" ht="12.95" customHeight="1">
      <c r="A24" s="52"/>
      <c r="B24" s="366"/>
      <c r="C24" s="367"/>
      <c r="D24" s="367"/>
      <c r="E24" s="367"/>
      <c r="F24" s="366"/>
      <c r="G24" s="367"/>
      <c r="H24" s="28"/>
      <c r="I24" s="14"/>
      <c r="J24" s="136"/>
      <c r="L24" s="7"/>
    </row>
    <row r="25" spans="1:12" ht="12.95" customHeight="1">
      <c r="A25" s="52"/>
      <c r="B25" s="366"/>
      <c r="C25" s="367"/>
      <c r="D25" s="367"/>
      <c r="E25" s="367"/>
      <c r="F25" s="366"/>
      <c r="G25" s="367"/>
      <c r="H25" s="28"/>
      <c r="I25" s="14"/>
      <c r="J25" s="136"/>
      <c r="L25" s="7"/>
    </row>
    <row r="26" spans="1:12" ht="12.95" customHeight="1">
      <c r="A26" s="52"/>
      <c r="B26" s="366"/>
      <c r="C26" s="367"/>
      <c r="D26" s="367"/>
      <c r="E26" s="367"/>
      <c r="F26" s="366"/>
      <c r="G26" s="367"/>
      <c r="H26" s="28"/>
      <c r="I26" s="14"/>
      <c r="J26" s="136"/>
      <c r="L26" s="7"/>
    </row>
    <row r="27" spans="1:12" ht="12.95" customHeight="1">
      <c r="A27" s="52"/>
      <c r="B27" s="366"/>
      <c r="C27" s="367"/>
      <c r="D27" s="367"/>
      <c r="E27" s="367"/>
      <c r="F27" s="366"/>
      <c r="G27" s="367"/>
      <c r="H27" s="14"/>
      <c r="I27" s="14"/>
      <c r="J27" s="136"/>
    </row>
    <row r="28" spans="1:12" ht="12.95" customHeight="1">
      <c r="A28" s="52"/>
      <c r="B28" s="366"/>
      <c r="C28" s="367"/>
      <c r="D28" s="367"/>
      <c r="E28" s="367"/>
      <c r="F28" s="366"/>
      <c r="G28" s="367"/>
      <c r="H28" s="14"/>
      <c r="I28" s="14"/>
      <c r="J28" s="136"/>
    </row>
    <row r="29" spans="1:12" ht="12.95" customHeight="1">
      <c r="A29" s="52"/>
      <c r="B29" s="366"/>
      <c r="C29" s="367"/>
      <c r="D29" s="367"/>
      <c r="E29" s="367"/>
      <c r="F29" s="366"/>
      <c r="G29" s="367"/>
      <c r="H29" s="14"/>
      <c r="I29" s="14"/>
      <c r="J29" s="136"/>
    </row>
    <row r="30" spans="1:12" ht="12.95" customHeight="1">
      <c r="A30" s="52"/>
      <c r="B30" s="366"/>
      <c r="C30" s="367"/>
      <c r="D30" s="367"/>
      <c r="E30" s="367"/>
      <c r="F30" s="366"/>
      <c r="G30" s="367"/>
      <c r="H30" s="14"/>
      <c r="I30" s="14"/>
      <c r="J30" s="136"/>
    </row>
    <row r="31" spans="1:12" ht="12.95" customHeight="1">
      <c r="A31" s="52"/>
      <c r="B31" s="366"/>
      <c r="C31" s="367"/>
      <c r="D31" s="367"/>
      <c r="E31" s="367"/>
      <c r="F31" s="366"/>
      <c r="G31" s="367"/>
      <c r="H31" s="14"/>
      <c r="I31" s="14"/>
      <c r="J31" s="136"/>
    </row>
    <row r="32" spans="1:12" ht="12.95" customHeight="1">
      <c r="A32" s="52"/>
      <c r="B32" s="366"/>
      <c r="C32" s="367"/>
      <c r="D32" s="367"/>
      <c r="E32" s="367"/>
      <c r="F32" s="366"/>
      <c r="G32" s="367"/>
      <c r="H32" s="14"/>
      <c r="I32" s="14"/>
      <c r="J32" s="136"/>
    </row>
    <row r="33" spans="1:10" ht="12.95" customHeight="1">
      <c r="A33" s="52"/>
      <c r="B33" s="366"/>
      <c r="C33" s="367"/>
      <c r="D33" s="367"/>
      <c r="E33" s="367"/>
      <c r="F33" s="366"/>
      <c r="G33" s="367"/>
      <c r="H33" s="14"/>
      <c r="I33" s="14"/>
      <c r="J33" s="136"/>
    </row>
    <row r="34" spans="1:10" ht="12.95" customHeight="1">
      <c r="A34" s="52"/>
      <c r="B34" s="366"/>
      <c r="C34" s="367"/>
      <c r="D34" s="367"/>
      <c r="E34" s="367"/>
      <c r="F34" s="366"/>
      <c r="G34" s="367"/>
      <c r="H34" s="14"/>
      <c r="I34" s="14"/>
      <c r="J34" s="136"/>
    </row>
    <row r="35" spans="1:10" ht="12.95" customHeight="1">
      <c r="A35" s="52"/>
      <c r="B35" s="366"/>
      <c r="C35" s="367"/>
      <c r="D35" s="367"/>
      <c r="E35" s="367"/>
      <c r="F35" s="366"/>
      <c r="G35" s="367"/>
      <c r="H35" s="14"/>
      <c r="I35" s="14"/>
      <c r="J35" s="136"/>
    </row>
    <row r="36" spans="1:10" ht="12.95" customHeight="1">
      <c r="A36" s="52"/>
      <c r="B36" s="366"/>
      <c r="C36" s="367"/>
      <c r="D36" s="367"/>
      <c r="E36" s="367"/>
      <c r="F36" s="366"/>
      <c r="G36" s="367"/>
      <c r="H36" s="14"/>
      <c r="I36" s="14"/>
      <c r="J36" s="136"/>
    </row>
    <row r="37" spans="1:10" ht="12.95" customHeight="1">
      <c r="A37" s="52"/>
      <c r="B37" s="366"/>
      <c r="C37" s="367"/>
      <c r="D37" s="367"/>
      <c r="E37" s="367"/>
      <c r="F37" s="366"/>
      <c r="G37" s="367"/>
      <c r="H37" s="14"/>
      <c r="I37" s="14"/>
      <c r="J37" s="136"/>
    </row>
    <row r="38" spans="1:10" ht="12.95" customHeight="1">
      <c r="A38" s="59" t="s">
        <v>37</v>
      </c>
      <c r="B38" s="7"/>
      <c r="C38" s="7"/>
      <c r="D38" s="7"/>
      <c r="E38" s="7"/>
      <c r="J38" s="15"/>
    </row>
    <row r="39" spans="1:10" ht="12.95" customHeight="1">
      <c r="A39" s="352" t="s">
        <v>38</v>
      </c>
      <c r="B39" s="352"/>
      <c r="C39" s="352"/>
      <c r="D39" s="352"/>
      <c r="E39" s="352"/>
      <c r="F39" s="353" t="s">
        <v>39</v>
      </c>
      <c r="G39" s="356"/>
      <c r="H39" s="357"/>
      <c r="I39" s="357"/>
      <c r="J39" s="358"/>
    </row>
    <row r="40" spans="1:10" ht="12.95" customHeight="1">
      <c r="A40" s="352" t="s">
        <v>40</v>
      </c>
      <c r="B40" s="352"/>
      <c r="C40" s="352"/>
      <c r="D40" s="352"/>
      <c r="E40" s="352"/>
      <c r="F40" s="354"/>
      <c r="G40" s="359"/>
      <c r="H40" s="360"/>
      <c r="I40" s="360"/>
      <c r="J40" s="361"/>
    </row>
    <row r="41" spans="1:10" ht="12.95" customHeight="1">
      <c r="A41" s="352" t="s">
        <v>41</v>
      </c>
      <c r="B41" s="352"/>
      <c r="C41" s="352"/>
      <c r="D41" s="352"/>
      <c r="E41" s="352"/>
      <c r="F41" s="354"/>
      <c r="G41" s="359"/>
      <c r="H41" s="360"/>
      <c r="I41" s="360"/>
      <c r="J41" s="361"/>
    </row>
    <row r="42" spans="1:10" ht="12.95" customHeight="1">
      <c r="A42" s="352" t="s">
        <v>42</v>
      </c>
      <c r="B42" s="352"/>
      <c r="C42" s="365" t="s">
        <v>43</v>
      </c>
      <c r="D42" s="365"/>
      <c r="E42" s="365"/>
      <c r="F42" s="355"/>
      <c r="G42" s="362"/>
      <c r="H42" s="363"/>
      <c r="I42" s="363"/>
      <c r="J42" s="364"/>
    </row>
    <row r="43" spans="1:10" ht="12.95" customHeight="1">
      <c r="A43" s="397" t="s">
        <v>64</v>
      </c>
      <c r="B43" s="397"/>
      <c r="C43" s="397" t="str">
        <f>IF(Calcu_ADJ!L94=FALSE,Calcu!S53,Calcu_ADJ!S53)</f>
        <v/>
      </c>
      <c r="D43" s="397"/>
      <c r="E43" s="397"/>
    </row>
    <row r="46" spans="1:10" ht="12.95" customHeight="1">
      <c r="B46" s="3" t="s">
        <v>633</v>
      </c>
    </row>
    <row r="47" spans="1:10" ht="12.95" customHeight="1">
      <c r="B47" s="3" t="s">
        <v>634</v>
      </c>
    </row>
    <row r="48" spans="1:10" ht="12.95" customHeight="1">
      <c r="A48" s="3">
        <f>Calcu!R134</f>
        <v>0</v>
      </c>
      <c r="B48" s="3" t="s">
        <v>635</v>
      </c>
    </row>
    <row r="49" spans="1:2" ht="12.95" customHeight="1">
      <c r="A49" s="291"/>
    </row>
    <row r="50" spans="1:2" ht="12.95" customHeight="1">
      <c r="A50" s="3" t="str">
        <f>IF(Calcu_ADJ!L94=FALSE,Calcu!AG12,Calcu_ADJ!AG12)</f>
        <v>PASS</v>
      </c>
      <c r="B50" s="3" t="s">
        <v>636</v>
      </c>
    </row>
    <row r="52" spans="1:2" ht="12.95" customHeight="1">
      <c r="B52" s="3" t="s">
        <v>674</v>
      </c>
    </row>
  </sheetData>
  <sheetProtection selectLockedCells="1"/>
  <mergeCells count="95">
    <mergeCell ref="A43:B43"/>
    <mergeCell ref="C43:E43"/>
    <mergeCell ref="A4:B4"/>
    <mergeCell ref="C4:E4"/>
    <mergeCell ref="F4:G4"/>
    <mergeCell ref="A6:B6"/>
    <mergeCell ref="C6:E6"/>
    <mergeCell ref="F6:G6"/>
    <mergeCell ref="B22:E22"/>
    <mergeCell ref="F22:G22"/>
    <mergeCell ref="B20:E20"/>
    <mergeCell ref="F18:G18"/>
    <mergeCell ref="F19:G19"/>
    <mergeCell ref="B18:E18"/>
    <mergeCell ref="B19:E19"/>
    <mergeCell ref="F20:G20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H9:J9"/>
    <mergeCell ref="C10:E10"/>
    <mergeCell ref="A10:B10"/>
    <mergeCell ref="B21:E21"/>
    <mergeCell ref="F21:G21"/>
    <mergeCell ref="A15:J15"/>
    <mergeCell ref="A16:J16"/>
    <mergeCell ref="B17:E17"/>
    <mergeCell ref="F17:G17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</mergeCells>
  <phoneticPr fontId="8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AG149"/>
  <sheetViews>
    <sheetView showGridLines="0" zoomScaleNormal="100" workbookViewId="0"/>
  </sheetViews>
  <sheetFormatPr defaultColWidth="8.77734375" defaultRowHeight="13.5"/>
  <cols>
    <col min="1" max="1" width="2.77734375" customWidth="1"/>
  </cols>
  <sheetData>
    <row r="2" spans="1:33">
      <c r="B2" s="226" t="s">
        <v>259</v>
      </c>
      <c r="C2" s="226" t="s">
        <v>260</v>
      </c>
      <c r="D2" s="226" t="s">
        <v>261</v>
      </c>
      <c r="E2" s="226" t="s">
        <v>262</v>
      </c>
      <c r="F2" s="226" t="s">
        <v>263</v>
      </c>
      <c r="G2" s="226" t="s">
        <v>233</v>
      </c>
      <c r="H2" s="226" t="s">
        <v>264</v>
      </c>
    </row>
    <row r="3" spans="1:33">
      <c r="B3" s="192">
        <v>9.7989820000000005</v>
      </c>
      <c r="C3" s="184">
        <f>Torque_1!E5</f>
        <v>0</v>
      </c>
      <c r="D3" s="184">
        <f>Torque_1!J4</f>
        <v>0</v>
      </c>
      <c r="E3" s="184">
        <f>Torque_1!K4</f>
        <v>0</v>
      </c>
      <c r="F3" s="184">
        <f>IF(E3="mN·m",0.001,IF(E3="cN·m",0.01,1))</f>
        <v>1</v>
      </c>
      <c r="G3" s="184">
        <f>D3*F3</f>
        <v>0</v>
      </c>
      <c r="H3" s="186">
        <f>COUNTA(Torque_1!A4:A24)-3</f>
        <v>-3</v>
      </c>
    </row>
    <row r="4" spans="1:33">
      <c r="E4" s="43"/>
    </row>
    <row r="5" spans="1:33" s="66" customFormat="1" ht="15" customHeight="1">
      <c r="B5" s="586" t="s">
        <v>265</v>
      </c>
      <c r="C5" s="587"/>
      <c r="D5" s="587"/>
      <c r="E5" s="587"/>
      <c r="F5" s="588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33" s="66" customFormat="1" ht="15" customHeight="1">
      <c r="B6" s="226" t="s">
        <v>266</v>
      </c>
      <c r="C6" s="226" t="s">
        <v>267</v>
      </c>
      <c r="D6" s="226" t="s">
        <v>268</v>
      </c>
      <c r="E6" s="226" t="s">
        <v>269</v>
      </c>
      <c r="F6" s="226" t="s">
        <v>270</v>
      </c>
      <c r="L6" s="47"/>
      <c r="V6" s="42"/>
      <c r="W6" s="42"/>
      <c r="X6" s="42"/>
      <c r="Y6" s="42"/>
    </row>
    <row r="7" spans="1:33" s="66" customFormat="1" ht="15" customHeight="1">
      <c r="B7" s="184">
        <f>Torque_1!N76</f>
        <v>0</v>
      </c>
      <c r="C7" s="184">
        <f>Torque_1!P76</f>
        <v>0</v>
      </c>
      <c r="D7" s="184">
        <f>Torque_1!P77</f>
        <v>0</v>
      </c>
      <c r="E7" s="184">
        <f>Torque_1!Y76</f>
        <v>0</v>
      </c>
      <c r="F7" s="184">
        <f>Torque_1!Q76</f>
        <v>0</v>
      </c>
      <c r="L7" s="47"/>
      <c r="V7" s="42"/>
      <c r="W7" s="42"/>
      <c r="X7" s="42"/>
      <c r="Y7" s="42"/>
    </row>
    <row r="8" spans="1:33" s="66" customFormat="1" ht="15" customHeight="1">
      <c r="B8" s="102"/>
      <c r="C8" s="47"/>
      <c r="D8" s="47"/>
      <c r="E8" s="47"/>
      <c r="F8" s="47"/>
      <c r="L8" s="47"/>
      <c r="V8" s="42"/>
      <c r="W8" s="42"/>
      <c r="X8" s="42"/>
      <c r="Y8" s="42"/>
    </row>
    <row r="9" spans="1:33" s="66" customFormat="1" ht="15" customHeight="1">
      <c r="A9" s="40" t="s">
        <v>271</v>
      </c>
      <c r="B9" s="67"/>
      <c r="C9" s="102"/>
      <c r="D9" s="102"/>
      <c r="E9" s="47"/>
      <c r="F9" s="47"/>
      <c r="G9" s="47"/>
      <c r="H9" s="47"/>
      <c r="I9" s="47"/>
      <c r="J9" s="47"/>
      <c r="K9" s="47"/>
    </row>
    <row r="10" spans="1:33" s="66" customFormat="1" ht="15" customHeight="1">
      <c r="B10" s="566" t="s">
        <v>234</v>
      </c>
      <c r="C10" s="566" t="s">
        <v>272</v>
      </c>
      <c r="D10" s="566" t="s">
        <v>273</v>
      </c>
      <c r="E10" s="586" t="s">
        <v>131</v>
      </c>
      <c r="F10" s="587"/>
      <c r="G10" s="588"/>
      <c r="H10" s="586" t="s">
        <v>274</v>
      </c>
      <c r="I10" s="587"/>
      <c r="J10" s="588"/>
      <c r="K10" s="566" t="s">
        <v>275</v>
      </c>
      <c r="L10" s="568" t="s">
        <v>276</v>
      </c>
      <c r="M10" s="569"/>
      <c r="N10" s="569"/>
      <c r="O10" s="569"/>
      <c r="P10" s="569"/>
      <c r="Q10" s="569"/>
      <c r="R10" s="569"/>
      <c r="S10" s="569"/>
      <c r="T10" s="569"/>
      <c r="U10" s="569"/>
      <c r="V10" s="569"/>
      <c r="W10" s="570"/>
      <c r="X10" s="566" t="s">
        <v>277</v>
      </c>
      <c r="Y10" s="566" t="s">
        <v>278</v>
      </c>
      <c r="Z10" s="566" t="s">
        <v>235</v>
      </c>
      <c r="AA10" s="566" t="s">
        <v>279</v>
      </c>
    </row>
    <row r="11" spans="1:33" s="66" customFormat="1" ht="15" customHeight="1">
      <c r="B11" s="596"/>
      <c r="C11" s="596"/>
      <c r="D11" s="596"/>
      <c r="E11" s="226" t="s">
        <v>280</v>
      </c>
      <c r="F11" s="185" t="s">
        <v>281</v>
      </c>
      <c r="G11" s="185" t="s">
        <v>58</v>
      </c>
      <c r="H11" s="226" t="s">
        <v>53</v>
      </c>
      <c r="I11" s="185" t="s">
        <v>282</v>
      </c>
      <c r="J11" s="185" t="s">
        <v>58</v>
      </c>
      <c r="K11" s="567"/>
      <c r="L11" s="571"/>
      <c r="M11" s="572"/>
      <c r="N11" s="572"/>
      <c r="O11" s="572"/>
      <c r="P11" s="572"/>
      <c r="Q11" s="572"/>
      <c r="R11" s="572"/>
      <c r="S11" s="572"/>
      <c r="T11" s="572"/>
      <c r="U11" s="572"/>
      <c r="V11" s="572"/>
      <c r="W11" s="573"/>
      <c r="X11" s="567"/>
      <c r="Y11" s="567"/>
      <c r="Z11" s="567"/>
      <c r="AA11" s="567"/>
      <c r="AC11" s="565" t="s">
        <v>398</v>
      </c>
      <c r="AD11" s="434" t="s">
        <v>399</v>
      </c>
      <c r="AE11" s="435"/>
      <c r="AF11" s="436"/>
      <c r="AG11" s="240" t="s">
        <v>400</v>
      </c>
    </row>
    <row r="12" spans="1:33" s="66" customFormat="1" ht="15" customHeight="1">
      <c r="B12" s="567"/>
      <c r="C12" s="567"/>
      <c r="D12" s="567"/>
      <c r="E12" s="227" t="s">
        <v>60</v>
      </c>
      <c r="F12" s="227" t="s">
        <v>283</v>
      </c>
      <c r="G12" s="227" t="s">
        <v>284</v>
      </c>
      <c r="H12" s="227" t="s">
        <v>60</v>
      </c>
      <c r="I12" s="227" t="s">
        <v>285</v>
      </c>
      <c r="J12" s="227" t="s">
        <v>60</v>
      </c>
      <c r="K12" s="227" t="s">
        <v>283</v>
      </c>
      <c r="L12" s="227" t="s">
        <v>286</v>
      </c>
      <c r="M12" s="227" t="s">
        <v>287</v>
      </c>
      <c r="N12" s="227" t="s">
        <v>132</v>
      </c>
      <c r="O12" s="227" t="s">
        <v>288</v>
      </c>
      <c r="P12" s="227" t="s">
        <v>289</v>
      </c>
      <c r="Q12" s="227" t="s">
        <v>290</v>
      </c>
      <c r="R12" s="227" t="s">
        <v>223</v>
      </c>
      <c r="S12" s="227" t="s">
        <v>291</v>
      </c>
      <c r="T12" s="227" t="s">
        <v>224</v>
      </c>
      <c r="U12" s="227"/>
      <c r="V12" s="227"/>
      <c r="W12" s="227" t="s">
        <v>236</v>
      </c>
      <c r="X12" s="227" t="s">
        <v>292</v>
      </c>
      <c r="Y12" s="227" t="s">
        <v>133</v>
      </c>
      <c r="Z12" s="227" t="s">
        <v>293</v>
      </c>
      <c r="AA12" s="227" t="s">
        <v>294</v>
      </c>
      <c r="AC12" s="565"/>
      <c r="AD12" s="240" t="s">
        <v>401</v>
      </c>
      <c r="AE12" s="240" t="s">
        <v>402</v>
      </c>
      <c r="AF12" s="240" t="s">
        <v>403</v>
      </c>
      <c r="AG12" s="295" t="str">
        <f>IF(TYPE(MATCH("FAIL",AG13:AG48,0))=16,"PASS","FAIL")</f>
        <v>PASS</v>
      </c>
    </row>
    <row r="13" spans="1:33" s="66" customFormat="1" ht="15" customHeight="1">
      <c r="B13" s="597" t="s">
        <v>295</v>
      </c>
      <c r="C13" s="184">
        <f>VALUE(Torque_1!A7)</f>
        <v>0</v>
      </c>
      <c r="D13" s="211">
        <f>(D$7+E$7/2)*SUM(Torque_1!A31:T31)*B$3</f>
        <v>0</v>
      </c>
      <c r="E13" s="184">
        <f>Torque_1!O7*$F$3</f>
        <v>0</v>
      </c>
      <c r="F13" s="184">
        <f>Torque_1!P7*$F$3</f>
        <v>0</v>
      </c>
      <c r="G13" s="184">
        <f>Torque_1!Q7*$F$3</f>
        <v>0</v>
      </c>
      <c r="H13" s="184">
        <f t="shared" ref="H13:J28" si="0">E13-E$13</f>
        <v>0</v>
      </c>
      <c r="I13" s="184">
        <f t="shared" si="0"/>
        <v>0</v>
      </c>
      <c r="J13" s="184">
        <f t="shared" si="0"/>
        <v>0</v>
      </c>
      <c r="K13" s="184">
        <f t="shared" ref="K13:K48" si="1">AVERAGE(H13:J13)</f>
        <v>0</v>
      </c>
      <c r="L13" s="187">
        <f t="shared" ref="L13:L48" si="2">D13*K13</f>
        <v>0</v>
      </c>
      <c r="M13" s="187">
        <f t="shared" ref="M13:M48" si="3">K13*N13</f>
        <v>0</v>
      </c>
      <c r="N13" s="187">
        <f t="shared" ref="N13:N48" si="4">D13^2</f>
        <v>0</v>
      </c>
      <c r="O13" s="187">
        <f t="shared" ref="O13:O48" si="5">D13^3</f>
        <v>0</v>
      </c>
      <c r="P13" s="187">
        <f t="shared" ref="P13:P48" si="6">D13^4</f>
        <v>0</v>
      </c>
      <c r="Q13" s="187">
        <f t="shared" ref="Q13:Q48" si="7">D13*R13</f>
        <v>0</v>
      </c>
      <c r="R13" s="187">
        <f t="shared" ref="R13:R48" si="8">K13^2</f>
        <v>0</v>
      </c>
      <c r="S13" s="187">
        <f t="shared" ref="S13:S48" si="9">K13^3</f>
        <v>0</v>
      </c>
      <c r="T13" s="187">
        <f t="shared" ref="T13:T48" si="10">K13^4</f>
        <v>0</v>
      </c>
      <c r="U13" s="227" t="s">
        <v>296</v>
      </c>
      <c r="V13" s="227" t="s">
        <v>225</v>
      </c>
      <c r="W13" s="211" t="e">
        <f t="shared" ref="W13:W30" si="11">$V$14*D13+$V$16*D13^2</f>
        <v>#DIV/0!</v>
      </c>
      <c r="X13" s="211">
        <f>IF(C13=0,0,ABS(MAX(H13:J13)-MIN(H13:J13))/K13*100)</f>
        <v>0</v>
      </c>
      <c r="Y13" s="211">
        <f t="shared" ref="Y13:Y48" si="12">IF(C13=0,0,(K13-W13)/K13*100)</f>
        <v>0</v>
      </c>
      <c r="Z13" s="211" t="e">
        <f ca="1">MAX(ABS((V22-H13)/V28),ABS((V24-I13)/V28),ABS((V26-J13)/V28))*100</f>
        <v>#DIV/0!</v>
      </c>
      <c r="AA13" s="184" t="s">
        <v>241</v>
      </c>
      <c r="AC13" s="184">
        <f t="shared" ref="AC13:AC48" si="13">ROUND(K13,$R$96)</f>
        <v>0</v>
      </c>
      <c r="AD13" s="184">
        <f>ROUND(Torque_1!L7,$R$96)</f>
        <v>0</v>
      </c>
      <c r="AE13" s="184">
        <f>ROUND(Torque_1!M7,$R$96)</f>
        <v>0</v>
      </c>
      <c r="AF13" s="184" t="e">
        <f t="shared" ref="AF13:AF48" ca="1" si="14">"± "&amp;TEXT((AE13-AD13)/2,$S$96)</f>
        <v>#N/A</v>
      </c>
      <c r="AG13" s="184" t="str">
        <f>IF(L94=FALSE,"",IF(AND(AD13&lt;=AC13,AC13&lt;=AE13),"PASS","FAIL"))</f>
        <v/>
      </c>
    </row>
    <row r="14" spans="1:33" s="66" customFormat="1" ht="15" customHeight="1">
      <c r="B14" s="590"/>
      <c r="C14" s="184">
        <f>VALUE(Torque_1!A8)</f>
        <v>0</v>
      </c>
      <c r="D14" s="211">
        <f>(D$7+E$7/2)*SUM(Torque_1!A32:T32)*B$3</f>
        <v>0</v>
      </c>
      <c r="E14" s="184">
        <f>Torque_1!O8*$F$3</f>
        <v>0</v>
      </c>
      <c r="F14" s="184">
        <f>Torque_1!P8*$F$3</f>
        <v>0</v>
      </c>
      <c r="G14" s="184">
        <f>Torque_1!Q8*$F$3</f>
        <v>0</v>
      </c>
      <c r="H14" s="184">
        <f t="shared" si="0"/>
        <v>0</v>
      </c>
      <c r="I14" s="184">
        <f t="shared" si="0"/>
        <v>0</v>
      </c>
      <c r="J14" s="184">
        <f t="shared" si="0"/>
        <v>0</v>
      </c>
      <c r="K14" s="184">
        <f t="shared" si="1"/>
        <v>0</v>
      </c>
      <c r="L14" s="187">
        <f t="shared" si="2"/>
        <v>0</v>
      </c>
      <c r="M14" s="187">
        <f t="shared" si="3"/>
        <v>0</v>
      </c>
      <c r="N14" s="187">
        <f t="shared" si="4"/>
        <v>0</v>
      </c>
      <c r="O14" s="187">
        <f t="shared" si="5"/>
        <v>0</v>
      </c>
      <c r="P14" s="187">
        <f t="shared" si="6"/>
        <v>0</v>
      </c>
      <c r="Q14" s="187">
        <f t="shared" si="7"/>
        <v>0</v>
      </c>
      <c r="R14" s="187">
        <f t="shared" si="8"/>
        <v>0</v>
      </c>
      <c r="S14" s="187">
        <f t="shared" si="9"/>
        <v>0</v>
      </c>
      <c r="T14" s="187">
        <f t="shared" si="10"/>
        <v>0</v>
      </c>
      <c r="U14" s="187">
        <f>SUM(L13:L30)</f>
        <v>0</v>
      </c>
      <c r="V14" s="188" t="e">
        <f>(U14-V16*U20)/U18</f>
        <v>#DIV/0!</v>
      </c>
      <c r="W14" s="211" t="e">
        <f t="shared" si="11"/>
        <v>#DIV/0!</v>
      </c>
      <c r="X14" s="211">
        <f t="shared" ref="X14:X48" si="15">IF(C14=0,0,ABS(MAX(H14:J14)-MIN(H14:J14))/K14*100)</f>
        <v>0</v>
      </c>
      <c r="Y14" s="211">
        <f t="shared" si="12"/>
        <v>0</v>
      </c>
      <c r="Z14" s="211" t="e">
        <f ca="1">Z13</f>
        <v>#DIV/0!</v>
      </c>
      <c r="AA14" s="184" t="s">
        <v>297</v>
      </c>
      <c r="AC14" s="184">
        <f t="shared" si="13"/>
        <v>0</v>
      </c>
      <c r="AD14" s="184">
        <f>ROUND(Torque_1!L8,$R$96)</f>
        <v>0</v>
      </c>
      <c r="AE14" s="184">
        <f>ROUND(Torque_1!M8,$R$96)</f>
        <v>0</v>
      </c>
      <c r="AF14" s="184" t="e">
        <f t="shared" ca="1" si="14"/>
        <v>#N/A</v>
      </c>
      <c r="AG14" s="184" t="str">
        <f t="shared" ref="AG14:AG48" si="16">IF(L95=FALSE,"",IF(AND(AD14&lt;=AC14,AC14&lt;=AE14),"PASS","FAIL"))</f>
        <v/>
      </c>
    </row>
    <row r="15" spans="1:33" s="66" customFormat="1" ht="15" customHeight="1">
      <c r="B15" s="590"/>
      <c r="C15" s="184">
        <f>VALUE(Torque_1!A9)</f>
        <v>0</v>
      </c>
      <c r="D15" s="211">
        <f>(D$7+E$7/2)*SUM(Torque_1!A33:T33)*B$3</f>
        <v>0</v>
      </c>
      <c r="E15" s="184">
        <f>Torque_1!O9*$F$3</f>
        <v>0</v>
      </c>
      <c r="F15" s="184">
        <f>Torque_1!P9*$F$3</f>
        <v>0</v>
      </c>
      <c r="G15" s="184">
        <f>Torque_1!Q9*$F$3</f>
        <v>0</v>
      </c>
      <c r="H15" s="184">
        <f t="shared" si="0"/>
        <v>0</v>
      </c>
      <c r="I15" s="184">
        <f t="shared" si="0"/>
        <v>0</v>
      </c>
      <c r="J15" s="184">
        <f t="shared" si="0"/>
        <v>0</v>
      </c>
      <c r="K15" s="184">
        <f t="shared" si="1"/>
        <v>0</v>
      </c>
      <c r="L15" s="187">
        <f t="shared" si="2"/>
        <v>0</v>
      </c>
      <c r="M15" s="187">
        <f t="shared" si="3"/>
        <v>0</v>
      </c>
      <c r="N15" s="187">
        <f t="shared" si="4"/>
        <v>0</v>
      </c>
      <c r="O15" s="187">
        <f t="shared" si="5"/>
        <v>0</v>
      </c>
      <c r="P15" s="187">
        <f t="shared" si="6"/>
        <v>0</v>
      </c>
      <c r="Q15" s="187">
        <f t="shared" si="7"/>
        <v>0</v>
      </c>
      <c r="R15" s="187">
        <f t="shared" si="8"/>
        <v>0</v>
      </c>
      <c r="S15" s="187">
        <f t="shared" si="9"/>
        <v>0</v>
      </c>
      <c r="T15" s="187">
        <f t="shared" si="10"/>
        <v>0</v>
      </c>
      <c r="U15" s="227" t="s">
        <v>298</v>
      </c>
      <c r="V15" s="227" t="s">
        <v>299</v>
      </c>
      <c r="W15" s="211" t="e">
        <f t="shared" si="11"/>
        <v>#DIV/0!</v>
      </c>
      <c r="X15" s="211">
        <f t="shared" si="15"/>
        <v>0</v>
      </c>
      <c r="Y15" s="211">
        <f t="shared" si="12"/>
        <v>0</v>
      </c>
      <c r="Z15" s="211" t="e">
        <f t="shared" ref="Z15:Z30" ca="1" si="17">Z14</f>
        <v>#DIV/0!</v>
      </c>
      <c r="AA15" s="184" t="s">
        <v>300</v>
      </c>
      <c r="AC15" s="184">
        <f t="shared" si="13"/>
        <v>0</v>
      </c>
      <c r="AD15" s="184">
        <f>ROUND(Torque_1!L9,$R$96)</f>
        <v>0</v>
      </c>
      <c r="AE15" s="184">
        <f>ROUND(Torque_1!M9,$R$96)</f>
        <v>0</v>
      </c>
      <c r="AF15" s="184" t="e">
        <f t="shared" ca="1" si="14"/>
        <v>#N/A</v>
      </c>
      <c r="AG15" s="184" t="str">
        <f t="shared" si="16"/>
        <v/>
      </c>
    </row>
    <row r="16" spans="1:33" s="66" customFormat="1" ht="15" customHeight="1">
      <c r="B16" s="590"/>
      <c r="C16" s="184">
        <f>VALUE(Torque_1!A10)</f>
        <v>0</v>
      </c>
      <c r="D16" s="211">
        <f>(D$7+E$7/2)*SUM(Torque_1!A34:T34)*B$3</f>
        <v>0</v>
      </c>
      <c r="E16" s="184">
        <f>Torque_1!O10*$F$3</f>
        <v>0</v>
      </c>
      <c r="F16" s="184">
        <f>Torque_1!P10*$F$3</f>
        <v>0</v>
      </c>
      <c r="G16" s="184">
        <f>Torque_1!Q10*$F$3</f>
        <v>0</v>
      </c>
      <c r="H16" s="184">
        <f t="shared" si="0"/>
        <v>0</v>
      </c>
      <c r="I16" s="184">
        <f t="shared" si="0"/>
        <v>0</v>
      </c>
      <c r="J16" s="184">
        <f t="shared" si="0"/>
        <v>0</v>
      </c>
      <c r="K16" s="184">
        <f t="shared" si="1"/>
        <v>0</v>
      </c>
      <c r="L16" s="187">
        <f t="shared" si="2"/>
        <v>0</v>
      </c>
      <c r="M16" s="187">
        <f t="shared" si="3"/>
        <v>0</v>
      </c>
      <c r="N16" s="187">
        <f t="shared" si="4"/>
        <v>0</v>
      </c>
      <c r="O16" s="187">
        <f t="shared" si="5"/>
        <v>0</v>
      </c>
      <c r="P16" s="187">
        <f t="shared" si="6"/>
        <v>0</v>
      </c>
      <c r="Q16" s="187">
        <f t="shared" si="7"/>
        <v>0</v>
      </c>
      <c r="R16" s="187">
        <f t="shared" si="8"/>
        <v>0</v>
      </c>
      <c r="S16" s="187">
        <f t="shared" si="9"/>
        <v>0</v>
      </c>
      <c r="T16" s="187">
        <f t="shared" si="10"/>
        <v>0</v>
      </c>
      <c r="U16" s="187">
        <f>SUM(M13:M30)</f>
        <v>0</v>
      </c>
      <c r="V16" s="188" t="e">
        <f>(U18*U16-U14*U20)/(U18*U22-U20^2)</f>
        <v>#DIV/0!</v>
      </c>
      <c r="W16" s="211" t="e">
        <f t="shared" si="11"/>
        <v>#DIV/0!</v>
      </c>
      <c r="X16" s="211">
        <f t="shared" si="15"/>
        <v>0</v>
      </c>
      <c r="Y16" s="211">
        <f t="shared" si="12"/>
        <v>0</v>
      </c>
      <c r="Z16" s="211" t="e">
        <f t="shared" ca="1" si="17"/>
        <v>#DIV/0!</v>
      </c>
      <c r="AA16" s="184" t="s">
        <v>301</v>
      </c>
      <c r="AC16" s="184">
        <f t="shared" si="13"/>
        <v>0</v>
      </c>
      <c r="AD16" s="184">
        <f>ROUND(Torque_1!L10,$R$96)</f>
        <v>0</v>
      </c>
      <c r="AE16" s="184">
        <f>ROUND(Torque_1!M10,$R$96)</f>
        <v>0</v>
      </c>
      <c r="AF16" s="184" t="e">
        <f t="shared" ca="1" si="14"/>
        <v>#N/A</v>
      </c>
      <c r="AG16" s="184" t="str">
        <f t="shared" si="16"/>
        <v/>
      </c>
    </row>
    <row r="17" spans="2:33" s="66" customFormat="1" ht="15" customHeight="1">
      <c r="B17" s="590"/>
      <c r="C17" s="184">
        <f>VALUE(Torque_1!A11)</f>
        <v>0</v>
      </c>
      <c r="D17" s="211">
        <f>(D$7+E$7/2)*SUM(Torque_1!A35:T35)*B$3</f>
        <v>0</v>
      </c>
      <c r="E17" s="184">
        <f>Torque_1!O11*$F$3</f>
        <v>0</v>
      </c>
      <c r="F17" s="184">
        <f>Torque_1!P11*$F$3</f>
        <v>0</v>
      </c>
      <c r="G17" s="184">
        <f>Torque_1!Q11*$F$3</f>
        <v>0</v>
      </c>
      <c r="H17" s="184">
        <f t="shared" si="0"/>
        <v>0</v>
      </c>
      <c r="I17" s="184">
        <f t="shared" si="0"/>
        <v>0</v>
      </c>
      <c r="J17" s="184">
        <f t="shared" si="0"/>
        <v>0</v>
      </c>
      <c r="K17" s="184">
        <f t="shared" si="1"/>
        <v>0</v>
      </c>
      <c r="L17" s="187">
        <f t="shared" si="2"/>
        <v>0</v>
      </c>
      <c r="M17" s="187">
        <f t="shared" si="3"/>
        <v>0</v>
      </c>
      <c r="N17" s="187">
        <f t="shared" si="4"/>
        <v>0</v>
      </c>
      <c r="O17" s="187">
        <f t="shared" si="5"/>
        <v>0</v>
      </c>
      <c r="P17" s="187">
        <f t="shared" si="6"/>
        <v>0</v>
      </c>
      <c r="Q17" s="187">
        <f t="shared" si="7"/>
        <v>0</v>
      </c>
      <c r="R17" s="187">
        <f t="shared" si="8"/>
        <v>0</v>
      </c>
      <c r="S17" s="187">
        <f t="shared" si="9"/>
        <v>0</v>
      </c>
      <c r="T17" s="187">
        <f t="shared" si="10"/>
        <v>0</v>
      </c>
      <c r="U17" s="227" t="s">
        <v>302</v>
      </c>
      <c r="V17" s="227" t="s">
        <v>303</v>
      </c>
      <c r="W17" s="211" t="e">
        <f t="shared" si="11"/>
        <v>#DIV/0!</v>
      </c>
      <c r="X17" s="211">
        <f t="shared" si="15"/>
        <v>0</v>
      </c>
      <c r="Y17" s="211">
        <f t="shared" si="12"/>
        <v>0</v>
      </c>
      <c r="Z17" s="211" t="e">
        <f t="shared" ca="1" si="17"/>
        <v>#DIV/0!</v>
      </c>
      <c r="AA17" s="184" t="s">
        <v>304</v>
      </c>
      <c r="AC17" s="184">
        <f t="shared" si="13"/>
        <v>0</v>
      </c>
      <c r="AD17" s="184">
        <f>ROUND(Torque_1!L11,$R$96)</f>
        <v>0</v>
      </c>
      <c r="AE17" s="184">
        <f>ROUND(Torque_1!M11,$R$96)</f>
        <v>0</v>
      </c>
      <c r="AF17" s="184" t="e">
        <f t="shared" ca="1" si="14"/>
        <v>#N/A</v>
      </c>
      <c r="AG17" s="184" t="str">
        <f t="shared" si="16"/>
        <v/>
      </c>
    </row>
    <row r="18" spans="2:33" s="66" customFormat="1" ht="15" customHeight="1">
      <c r="B18" s="590"/>
      <c r="C18" s="184">
        <f>VALUE(Torque_1!A12)</f>
        <v>0</v>
      </c>
      <c r="D18" s="211">
        <f>(D$7+E$7/2)*SUM(Torque_1!A36:T36)*B$3</f>
        <v>0</v>
      </c>
      <c r="E18" s="184">
        <f>Torque_1!O12*$F$3</f>
        <v>0</v>
      </c>
      <c r="F18" s="184">
        <f>Torque_1!P12*$F$3</f>
        <v>0</v>
      </c>
      <c r="G18" s="184">
        <f>Torque_1!Q12*$F$3</f>
        <v>0</v>
      </c>
      <c r="H18" s="184">
        <f t="shared" si="0"/>
        <v>0</v>
      </c>
      <c r="I18" s="184">
        <f t="shared" si="0"/>
        <v>0</v>
      </c>
      <c r="J18" s="184">
        <f t="shared" si="0"/>
        <v>0</v>
      </c>
      <c r="K18" s="184">
        <f t="shared" si="1"/>
        <v>0</v>
      </c>
      <c r="L18" s="187">
        <f t="shared" si="2"/>
        <v>0</v>
      </c>
      <c r="M18" s="187">
        <f t="shared" si="3"/>
        <v>0</v>
      </c>
      <c r="N18" s="187">
        <f t="shared" si="4"/>
        <v>0</v>
      </c>
      <c r="O18" s="187">
        <f t="shared" si="5"/>
        <v>0</v>
      </c>
      <c r="P18" s="187">
        <f t="shared" si="6"/>
        <v>0</v>
      </c>
      <c r="Q18" s="187">
        <f t="shared" si="7"/>
        <v>0</v>
      </c>
      <c r="R18" s="187">
        <f t="shared" si="8"/>
        <v>0</v>
      </c>
      <c r="S18" s="187">
        <f t="shared" si="9"/>
        <v>0</v>
      </c>
      <c r="T18" s="187">
        <f t="shared" si="10"/>
        <v>0</v>
      </c>
      <c r="U18" s="187">
        <f>SUM(N13:N30)</f>
        <v>0</v>
      </c>
      <c r="V18" s="188" t="e">
        <f>(U14-V20*U28)/U26</f>
        <v>#DIV/0!</v>
      </c>
      <c r="W18" s="211" t="e">
        <f t="shared" si="11"/>
        <v>#DIV/0!</v>
      </c>
      <c r="X18" s="211">
        <f t="shared" si="15"/>
        <v>0</v>
      </c>
      <c r="Y18" s="211">
        <f t="shared" si="12"/>
        <v>0</v>
      </c>
      <c r="Z18" s="211" t="e">
        <f t="shared" ca="1" si="17"/>
        <v>#DIV/0!</v>
      </c>
      <c r="AA18" s="184" t="s">
        <v>305</v>
      </c>
      <c r="AC18" s="184">
        <f t="shared" si="13"/>
        <v>0</v>
      </c>
      <c r="AD18" s="184">
        <f>ROUND(Torque_1!L12,$R$96)</f>
        <v>0</v>
      </c>
      <c r="AE18" s="184">
        <f>ROUND(Torque_1!M12,$R$96)</f>
        <v>0</v>
      </c>
      <c r="AF18" s="184" t="e">
        <f t="shared" ca="1" si="14"/>
        <v>#N/A</v>
      </c>
      <c r="AG18" s="184" t="str">
        <f t="shared" si="16"/>
        <v/>
      </c>
    </row>
    <row r="19" spans="2:33" s="66" customFormat="1" ht="15" customHeight="1">
      <c r="B19" s="590"/>
      <c r="C19" s="184">
        <f>VALUE(Torque_1!A13)</f>
        <v>0</v>
      </c>
      <c r="D19" s="211">
        <f>(D$7+E$7/2)*SUM(Torque_1!A37:T37)*B$3</f>
        <v>0</v>
      </c>
      <c r="E19" s="184">
        <f>Torque_1!O13*$F$3</f>
        <v>0</v>
      </c>
      <c r="F19" s="184">
        <f>Torque_1!P13*$F$3</f>
        <v>0</v>
      </c>
      <c r="G19" s="184">
        <f>Torque_1!Q13*$F$3</f>
        <v>0</v>
      </c>
      <c r="H19" s="184">
        <f t="shared" si="0"/>
        <v>0</v>
      </c>
      <c r="I19" s="184">
        <f t="shared" si="0"/>
        <v>0</v>
      </c>
      <c r="J19" s="184">
        <f t="shared" si="0"/>
        <v>0</v>
      </c>
      <c r="K19" s="184">
        <f t="shared" si="1"/>
        <v>0</v>
      </c>
      <c r="L19" s="187">
        <f t="shared" si="2"/>
        <v>0</v>
      </c>
      <c r="M19" s="187">
        <f t="shared" si="3"/>
        <v>0</v>
      </c>
      <c r="N19" s="187">
        <f t="shared" si="4"/>
        <v>0</v>
      </c>
      <c r="O19" s="187">
        <f t="shared" si="5"/>
        <v>0</v>
      </c>
      <c r="P19" s="187">
        <f t="shared" si="6"/>
        <v>0</v>
      </c>
      <c r="Q19" s="187">
        <f t="shared" si="7"/>
        <v>0</v>
      </c>
      <c r="R19" s="187">
        <f t="shared" si="8"/>
        <v>0</v>
      </c>
      <c r="S19" s="187">
        <f t="shared" si="9"/>
        <v>0</v>
      </c>
      <c r="T19" s="187">
        <f t="shared" si="10"/>
        <v>0</v>
      </c>
      <c r="U19" s="227" t="s">
        <v>306</v>
      </c>
      <c r="V19" s="227" t="s">
        <v>226</v>
      </c>
      <c r="W19" s="211" t="e">
        <f t="shared" si="11"/>
        <v>#DIV/0!</v>
      </c>
      <c r="X19" s="211">
        <f t="shared" si="15"/>
        <v>0</v>
      </c>
      <c r="Y19" s="211">
        <f t="shared" si="12"/>
        <v>0</v>
      </c>
      <c r="Z19" s="211" t="e">
        <f t="shared" ca="1" si="17"/>
        <v>#DIV/0!</v>
      </c>
      <c r="AA19" s="184"/>
      <c r="AC19" s="184">
        <f t="shared" si="13"/>
        <v>0</v>
      </c>
      <c r="AD19" s="184">
        <f>ROUND(Torque_1!L13,$R$96)</f>
        <v>0</v>
      </c>
      <c r="AE19" s="184">
        <f>ROUND(Torque_1!M13,$R$96)</f>
        <v>0</v>
      </c>
      <c r="AF19" s="184" t="e">
        <f t="shared" ca="1" si="14"/>
        <v>#N/A</v>
      </c>
      <c r="AG19" s="184" t="str">
        <f t="shared" si="16"/>
        <v/>
      </c>
    </row>
    <row r="20" spans="2:33" s="66" customFormat="1" ht="15" customHeight="1">
      <c r="B20" s="590"/>
      <c r="C20" s="184">
        <f>VALUE(Torque_1!A14)</f>
        <v>0</v>
      </c>
      <c r="D20" s="211">
        <f>(D$7+E$7/2)*SUM(Torque_1!A38:T38)*B$3</f>
        <v>0</v>
      </c>
      <c r="E20" s="184">
        <f>Torque_1!O14*$F$3</f>
        <v>0</v>
      </c>
      <c r="F20" s="184">
        <f>Torque_1!P14*$F$3</f>
        <v>0</v>
      </c>
      <c r="G20" s="184">
        <f>Torque_1!Q14*$F$3</f>
        <v>0</v>
      </c>
      <c r="H20" s="184">
        <f t="shared" si="0"/>
        <v>0</v>
      </c>
      <c r="I20" s="184">
        <f t="shared" si="0"/>
        <v>0</v>
      </c>
      <c r="J20" s="184">
        <f t="shared" si="0"/>
        <v>0</v>
      </c>
      <c r="K20" s="184">
        <f t="shared" si="1"/>
        <v>0</v>
      </c>
      <c r="L20" s="187">
        <f t="shared" si="2"/>
        <v>0</v>
      </c>
      <c r="M20" s="187">
        <f t="shared" si="3"/>
        <v>0</v>
      </c>
      <c r="N20" s="187">
        <f t="shared" si="4"/>
        <v>0</v>
      </c>
      <c r="O20" s="187">
        <f t="shared" si="5"/>
        <v>0</v>
      </c>
      <c r="P20" s="187">
        <f t="shared" si="6"/>
        <v>0</v>
      </c>
      <c r="Q20" s="187">
        <f t="shared" si="7"/>
        <v>0</v>
      </c>
      <c r="R20" s="187">
        <f t="shared" si="8"/>
        <v>0</v>
      </c>
      <c r="S20" s="187">
        <f t="shared" si="9"/>
        <v>0</v>
      </c>
      <c r="T20" s="187">
        <f t="shared" si="10"/>
        <v>0</v>
      </c>
      <c r="U20" s="187">
        <f>SUM(O13:O30)</f>
        <v>0</v>
      </c>
      <c r="V20" s="188" t="e">
        <f>(U26*U24-U14*U28)/(U26*U30-U28^2)</f>
        <v>#DIV/0!</v>
      </c>
      <c r="W20" s="211" t="e">
        <f t="shared" si="11"/>
        <v>#DIV/0!</v>
      </c>
      <c r="X20" s="211">
        <f t="shared" si="15"/>
        <v>0</v>
      </c>
      <c r="Y20" s="211">
        <f t="shared" si="12"/>
        <v>0</v>
      </c>
      <c r="Z20" s="211" t="e">
        <f t="shared" ca="1" si="17"/>
        <v>#DIV/0!</v>
      </c>
      <c r="AA20" s="223"/>
      <c r="AC20" s="184">
        <f t="shared" si="13"/>
        <v>0</v>
      </c>
      <c r="AD20" s="184">
        <f>ROUND(Torque_1!L14,$R$96)</f>
        <v>0</v>
      </c>
      <c r="AE20" s="184">
        <f>ROUND(Torque_1!M14,$R$96)</f>
        <v>0</v>
      </c>
      <c r="AF20" s="184" t="e">
        <f t="shared" ca="1" si="14"/>
        <v>#N/A</v>
      </c>
      <c r="AG20" s="184" t="str">
        <f t="shared" si="16"/>
        <v/>
      </c>
    </row>
    <row r="21" spans="2:33" s="66" customFormat="1" ht="15" customHeight="1">
      <c r="B21" s="590"/>
      <c r="C21" s="184">
        <f>VALUE(Torque_1!A15)</f>
        <v>0</v>
      </c>
      <c r="D21" s="211">
        <f>(D$7+E$7/2)*SUM(Torque_1!A39:T39)*B$3</f>
        <v>0</v>
      </c>
      <c r="E21" s="184">
        <f>Torque_1!O15*$F$3</f>
        <v>0</v>
      </c>
      <c r="F21" s="184">
        <f>Torque_1!P15*$F$3</f>
        <v>0</v>
      </c>
      <c r="G21" s="184">
        <f>Torque_1!Q15*$F$3</f>
        <v>0</v>
      </c>
      <c r="H21" s="184">
        <f t="shared" si="0"/>
        <v>0</v>
      </c>
      <c r="I21" s="184">
        <f t="shared" si="0"/>
        <v>0</v>
      </c>
      <c r="J21" s="184">
        <f t="shared" si="0"/>
        <v>0</v>
      </c>
      <c r="K21" s="184">
        <f t="shared" si="1"/>
        <v>0</v>
      </c>
      <c r="L21" s="187">
        <f t="shared" si="2"/>
        <v>0</v>
      </c>
      <c r="M21" s="187">
        <f t="shared" si="3"/>
        <v>0</v>
      </c>
      <c r="N21" s="187">
        <f t="shared" si="4"/>
        <v>0</v>
      </c>
      <c r="O21" s="187">
        <f t="shared" si="5"/>
        <v>0</v>
      </c>
      <c r="P21" s="187">
        <f t="shared" si="6"/>
        <v>0</v>
      </c>
      <c r="Q21" s="187">
        <f t="shared" si="7"/>
        <v>0</v>
      </c>
      <c r="R21" s="187">
        <f t="shared" si="8"/>
        <v>0</v>
      </c>
      <c r="S21" s="187">
        <f t="shared" si="9"/>
        <v>0</v>
      </c>
      <c r="T21" s="187">
        <f t="shared" si="10"/>
        <v>0</v>
      </c>
      <c r="U21" s="227" t="s">
        <v>307</v>
      </c>
      <c r="V21" s="214" t="s">
        <v>308</v>
      </c>
      <c r="W21" s="211" t="e">
        <f t="shared" si="11"/>
        <v>#DIV/0!</v>
      </c>
      <c r="X21" s="211">
        <f t="shared" si="15"/>
        <v>0</v>
      </c>
      <c r="Y21" s="211">
        <f t="shared" si="12"/>
        <v>0</v>
      </c>
      <c r="Z21" s="211" t="e">
        <f t="shared" ca="1" si="17"/>
        <v>#DIV/0!</v>
      </c>
      <c r="AA21" s="223"/>
      <c r="AC21" s="184">
        <f t="shared" si="13"/>
        <v>0</v>
      </c>
      <c r="AD21" s="184">
        <f>ROUND(Torque_1!L15,$R$96)</f>
        <v>0</v>
      </c>
      <c r="AE21" s="184">
        <f>ROUND(Torque_1!M15,$R$96)</f>
        <v>0</v>
      </c>
      <c r="AF21" s="184" t="e">
        <f t="shared" ca="1" si="14"/>
        <v>#N/A</v>
      </c>
      <c r="AG21" s="184" t="str">
        <f t="shared" si="16"/>
        <v/>
      </c>
    </row>
    <row r="22" spans="2:33" s="66" customFormat="1" ht="15" customHeight="1">
      <c r="B22" s="590"/>
      <c r="C22" s="184">
        <f>VALUE(Torque_1!A16)</f>
        <v>0</v>
      </c>
      <c r="D22" s="211">
        <f>(D$7+E$7/2)*SUM(Torque_1!A40:T40)*B$3</f>
        <v>0</v>
      </c>
      <c r="E22" s="184">
        <f>Torque_1!O16*$F$3</f>
        <v>0</v>
      </c>
      <c r="F22" s="184">
        <f>Torque_1!P16*$F$3</f>
        <v>0</v>
      </c>
      <c r="G22" s="184">
        <f>Torque_1!Q16*$F$3</f>
        <v>0</v>
      </c>
      <c r="H22" s="184">
        <f t="shared" si="0"/>
        <v>0</v>
      </c>
      <c r="I22" s="184">
        <f t="shared" si="0"/>
        <v>0</v>
      </c>
      <c r="J22" s="184">
        <f t="shared" si="0"/>
        <v>0</v>
      </c>
      <c r="K22" s="184">
        <f t="shared" si="1"/>
        <v>0</v>
      </c>
      <c r="L22" s="187">
        <f t="shared" si="2"/>
        <v>0</v>
      </c>
      <c r="M22" s="187">
        <f t="shared" si="3"/>
        <v>0</v>
      </c>
      <c r="N22" s="187">
        <f t="shared" si="4"/>
        <v>0</v>
      </c>
      <c r="O22" s="187">
        <f t="shared" si="5"/>
        <v>0</v>
      </c>
      <c r="P22" s="187">
        <f t="shared" si="6"/>
        <v>0</v>
      </c>
      <c r="Q22" s="187">
        <f t="shared" si="7"/>
        <v>0</v>
      </c>
      <c r="R22" s="187">
        <f t="shared" si="8"/>
        <v>0</v>
      </c>
      <c r="S22" s="187">
        <f t="shared" si="9"/>
        <v>0</v>
      </c>
      <c r="T22" s="187">
        <f t="shared" si="10"/>
        <v>0</v>
      </c>
      <c r="U22" s="187">
        <f>SUM(P13:P30)</f>
        <v>0</v>
      </c>
      <c r="V22" s="212">
        <f ca="1">OFFSET(H12,$H$3,0)</f>
        <v>0</v>
      </c>
      <c r="W22" s="211" t="e">
        <f t="shared" si="11"/>
        <v>#DIV/0!</v>
      </c>
      <c r="X22" s="211">
        <f t="shared" si="15"/>
        <v>0</v>
      </c>
      <c r="Y22" s="211">
        <f t="shared" si="12"/>
        <v>0</v>
      </c>
      <c r="Z22" s="211" t="e">
        <f t="shared" ca="1" si="17"/>
        <v>#DIV/0!</v>
      </c>
      <c r="AA22" s="223"/>
      <c r="AC22" s="184">
        <f t="shared" si="13"/>
        <v>0</v>
      </c>
      <c r="AD22" s="184">
        <f>ROUND(Torque_1!L16,$R$96)</f>
        <v>0</v>
      </c>
      <c r="AE22" s="184">
        <f>ROUND(Torque_1!M16,$R$96)</f>
        <v>0</v>
      </c>
      <c r="AF22" s="184" t="e">
        <f t="shared" ca="1" si="14"/>
        <v>#N/A</v>
      </c>
      <c r="AG22" s="184" t="str">
        <f t="shared" si="16"/>
        <v/>
      </c>
    </row>
    <row r="23" spans="2:33" s="66" customFormat="1" ht="15" customHeight="1">
      <c r="B23" s="590"/>
      <c r="C23" s="184">
        <f>VALUE(Torque_1!A17)</f>
        <v>0</v>
      </c>
      <c r="D23" s="211">
        <f>(D$7+E$7/2)*SUM(Torque_1!A41:T41)*B$3</f>
        <v>0</v>
      </c>
      <c r="E23" s="184">
        <f>Torque_1!O17*$F$3</f>
        <v>0</v>
      </c>
      <c r="F23" s="184">
        <f>Torque_1!P17*$F$3</f>
        <v>0</v>
      </c>
      <c r="G23" s="184">
        <f>Torque_1!Q17*$F$3</f>
        <v>0</v>
      </c>
      <c r="H23" s="184">
        <f t="shared" si="0"/>
        <v>0</v>
      </c>
      <c r="I23" s="184">
        <f t="shared" si="0"/>
        <v>0</v>
      </c>
      <c r="J23" s="184">
        <f t="shared" si="0"/>
        <v>0</v>
      </c>
      <c r="K23" s="184">
        <f t="shared" si="1"/>
        <v>0</v>
      </c>
      <c r="L23" s="187">
        <f t="shared" si="2"/>
        <v>0</v>
      </c>
      <c r="M23" s="187">
        <f t="shared" si="3"/>
        <v>0</v>
      </c>
      <c r="N23" s="187">
        <f t="shared" si="4"/>
        <v>0</v>
      </c>
      <c r="O23" s="187">
        <f t="shared" si="5"/>
        <v>0</v>
      </c>
      <c r="P23" s="187">
        <f t="shared" si="6"/>
        <v>0</v>
      </c>
      <c r="Q23" s="187">
        <f t="shared" si="7"/>
        <v>0</v>
      </c>
      <c r="R23" s="187">
        <f t="shared" si="8"/>
        <v>0</v>
      </c>
      <c r="S23" s="187">
        <f t="shared" si="9"/>
        <v>0</v>
      </c>
      <c r="T23" s="187">
        <f t="shared" si="10"/>
        <v>0</v>
      </c>
      <c r="U23" s="227" t="s">
        <v>309</v>
      </c>
      <c r="V23" s="214" t="s">
        <v>310</v>
      </c>
      <c r="W23" s="211" t="e">
        <f t="shared" si="11"/>
        <v>#DIV/0!</v>
      </c>
      <c r="X23" s="211">
        <f t="shared" si="15"/>
        <v>0</v>
      </c>
      <c r="Y23" s="211">
        <f t="shared" si="12"/>
        <v>0</v>
      </c>
      <c r="Z23" s="211" t="e">
        <f t="shared" ca="1" si="17"/>
        <v>#DIV/0!</v>
      </c>
      <c r="AA23" s="223"/>
      <c r="AC23" s="184">
        <f t="shared" si="13"/>
        <v>0</v>
      </c>
      <c r="AD23" s="184">
        <f>ROUND(Torque_1!L17,$R$96)</f>
        <v>0</v>
      </c>
      <c r="AE23" s="184">
        <f>ROUND(Torque_1!M17,$R$96)</f>
        <v>0</v>
      </c>
      <c r="AF23" s="184" t="e">
        <f t="shared" ca="1" si="14"/>
        <v>#N/A</v>
      </c>
      <c r="AG23" s="184" t="str">
        <f t="shared" si="16"/>
        <v/>
      </c>
    </row>
    <row r="24" spans="2:33" s="66" customFormat="1" ht="15" customHeight="1">
      <c r="B24" s="590"/>
      <c r="C24" s="184">
        <f>VALUE(Torque_1!A18)</f>
        <v>0</v>
      </c>
      <c r="D24" s="211">
        <f>(D$7+E$7/2)*SUM(Torque_1!A42:T42)*B$3</f>
        <v>0</v>
      </c>
      <c r="E24" s="184">
        <f>Torque_1!O18*$F$3</f>
        <v>0</v>
      </c>
      <c r="F24" s="184">
        <f>Torque_1!P18*$F$3</f>
        <v>0</v>
      </c>
      <c r="G24" s="184">
        <f>Torque_1!Q18*$F$3</f>
        <v>0</v>
      </c>
      <c r="H24" s="184">
        <f t="shared" si="0"/>
        <v>0</v>
      </c>
      <c r="I24" s="184">
        <f t="shared" si="0"/>
        <v>0</v>
      </c>
      <c r="J24" s="184">
        <f t="shared" si="0"/>
        <v>0</v>
      </c>
      <c r="K24" s="184">
        <f t="shared" si="1"/>
        <v>0</v>
      </c>
      <c r="L24" s="187">
        <f t="shared" si="2"/>
        <v>0</v>
      </c>
      <c r="M24" s="187">
        <f t="shared" si="3"/>
        <v>0</v>
      </c>
      <c r="N24" s="187">
        <f t="shared" si="4"/>
        <v>0</v>
      </c>
      <c r="O24" s="187">
        <f t="shared" si="5"/>
        <v>0</v>
      </c>
      <c r="P24" s="187">
        <f t="shared" si="6"/>
        <v>0</v>
      </c>
      <c r="Q24" s="187">
        <f t="shared" si="7"/>
        <v>0</v>
      </c>
      <c r="R24" s="187">
        <f t="shared" si="8"/>
        <v>0</v>
      </c>
      <c r="S24" s="187">
        <f t="shared" si="9"/>
        <v>0</v>
      </c>
      <c r="T24" s="187">
        <f t="shared" si="10"/>
        <v>0</v>
      </c>
      <c r="U24" s="187">
        <f>SUM(Q13:Q30)</f>
        <v>0</v>
      </c>
      <c r="V24" s="212">
        <f ca="1">OFFSET(I12,$H$3,0)</f>
        <v>0</v>
      </c>
      <c r="W24" s="211" t="e">
        <f t="shared" si="11"/>
        <v>#DIV/0!</v>
      </c>
      <c r="X24" s="211">
        <f t="shared" si="15"/>
        <v>0</v>
      </c>
      <c r="Y24" s="211">
        <f t="shared" si="12"/>
        <v>0</v>
      </c>
      <c r="Z24" s="211" t="e">
        <f t="shared" ca="1" si="17"/>
        <v>#DIV/0!</v>
      </c>
      <c r="AA24" s="223"/>
      <c r="AC24" s="184">
        <f t="shared" si="13"/>
        <v>0</v>
      </c>
      <c r="AD24" s="184">
        <f>ROUND(Torque_1!L18,$R$96)</f>
        <v>0</v>
      </c>
      <c r="AE24" s="184">
        <f>ROUND(Torque_1!M18,$R$96)</f>
        <v>0</v>
      </c>
      <c r="AF24" s="184" t="e">
        <f t="shared" ca="1" si="14"/>
        <v>#N/A</v>
      </c>
      <c r="AG24" s="184" t="str">
        <f t="shared" si="16"/>
        <v/>
      </c>
    </row>
    <row r="25" spans="2:33" s="66" customFormat="1" ht="15" customHeight="1">
      <c r="B25" s="590"/>
      <c r="C25" s="184">
        <f>VALUE(Torque_1!A19)</f>
        <v>0</v>
      </c>
      <c r="D25" s="211">
        <f>(D$7+E$7/2)*SUM(Torque_1!A43:T43)*B$3</f>
        <v>0</v>
      </c>
      <c r="E25" s="184">
        <f>Torque_1!O19*$F$3</f>
        <v>0</v>
      </c>
      <c r="F25" s="184">
        <f>Torque_1!P19*$F$3</f>
        <v>0</v>
      </c>
      <c r="G25" s="184">
        <f>Torque_1!Q19*$F$3</f>
        <v>0</v>
      </c>
      <c r="H25" s="184">
        <f t="shared" si="0"/>
        <v>0</v>
      </c>
      <c r="I25" s="184">
        <f t="shared" si="0"/>
        <v>0</v>
      </c>
      <c r="J25" s="184">
        <f t="shared" si="0"/>
        <v>0</v>
      </c>
      <c r="K25" s="184">
        <f t="shared" si="1"/>
        <v>0</v>
      </c>
      <c r="L25" s="187">
        <f t="shared" si="2"/>
        <v>0</v>
      </c>
      <c r="M25" s="187">
        <f t="shared" si="3"/>
        <v>0</v>
      </c>
      <c r="N25" s="187">
        <f t="shared" si="4"/>
        <v>0</v>
      </c>
      <c r="O25" s="187">
        <f t="shared" si="5"/>
        <v>0</v>
      </c>
      <c r="P25" s="187">
        <f t="shared" si="6"/>
        <v>0</v>
      </c>
      <c r="Q25" s="187">
        <f t="shared" si="7"/>
        <v>0</v>
      </c>
      <c r="R25" s="187">
        <f t="shared" si="8"/>
        <v>0</v>
      </c>
      <c r="S25" s="187">
        <f t="shared" si="9"/>
        <v>0</v>
      </c>
      <c r="T25" s="187">
        <f t="shared" si="10"/>
        <v>0</v>
      </c>
      <c r="U25" s="227" t="s">
        <v>311</v>
      </c>
      <c r="V25" s="214" t="s">
        <v>312</v>
      </c>
      <c r="W25" s="211" t="e">
        <f t="shared" si="11"/>
        <v>#DIV/0!</v>
      </c>
      <c r="X25" s="211">
        <f t="shared" si="15"/>
        <v>0</v>
      </c>
      <c r="Y25" s="211">
        <f t="shared" si="12"/>
        <v>0</v>
      </c>
      <c r="Z25" s="211" t="e">
        <f t="shared" ca="1" si="17"/>
        <v>#DIV/0!</v>
      </c>
      <c r="AA25" s="223"/>
      <c r="AC25" s="184">
        <f t="shared" si="13"/>
        <v>0</v>
      </c>
      <c r="AD25" s="184">
        <f>ROUND(Torque_1!L19,$R$96)</f>
        <v>0</v>
      </c>
      <c r="AE25" s="184">
        <f>ROUND(Torque_1!M19,$R$96)</f>
        <v>0</v>
      </c>
      <c r="AF25" s="184" t="e">
        <f t="shared" ca="1" si="14"/>
        <v>#N/A</v>
      </c>
      <c r="AG25" s="184" t="str">
        <f t="shared" si="16"/>
        <v/>
      </c>
    </row>
    <row r="26" spans="2:33" s="66" customFormat="1" ht="15" customHeight="1">
      <c r="B26" s="590"/>
      <c r="C26" s="184">
        <f>VALUE(Torque_1!A20)</f>
        <v>0</v>
      </c>
      <c r="D26" s="211">
        <f>(D$7+E$7/2)*SUM(Torque_1!A44:T44)*B$3</f>
        <v>0</v>
      </c>
      <c r="E26" s="184">
        <f>Torque_1!O20*$F$3</f>
        <v>0</v>
      </c>
      <c r="F26" s="184">
        <f>Torque_1!P20*$F$3</f>
        <v>0</v>
      </c>
      <c r="G26" s="184">
        <f>Torque_1!Q20*$F$3</f>
        <v>0</v>
      </c>
      <c r="H26" s="184">
        <f t="shared" si="0"/>
        <v>0</v>
      </c>
      <c r="I26" s="184">
        <f t="shared" si="0"/>
        <v>0</v>
      </c>
      <c r="J26" s="184">
        <f t="shared" si="0"/>
        <v>0</v>
      </c>
      <c r="K26" s="184">
        <f t="shared" si="1"/>
        <v>0</v>
      </c>
      <c r="L26" s="187">
        <f t="shared" si="2"/>
        <v>0</v>
      </c>
      <c r="M26" s="187">
        <f t="shared" si="3"/>
        <v>0</v>
      </c>
      <c r="N26" s="187">
        <f t="shared" si="4"/>
        <v>0</v>
      </c>
      <c r="O26" s="187">
        <f t="shared" si="5"/>
        <v>0</v>
      </c>
      <c r="P26" s="187">
        <f t="shared" si="6"/>
        <v>0</v>
      </c>
      <c r="Q26" s="187">
        <f t="shared" si="7"/>
        <v>0</v>
      </c>
      <c r="R26" s="187">
        <f t="shared" si="8"/>
        <v>0</v>
      </c>
      <c r="S26" s="187">
        <f t="shared" si="9"/>
        <v>0</v>
      </c>
      <c r="T26" s="187">
        <f t="shared" si="10"/>
        <v>0</v>
      </c>
      <c r="U26" s="187">
        <f>SUM(R13:R30)</f>
        <v>0</v>
      </c>
      <c r="V26" s="212">
        <f ca="1">OFFSET(J12,$H$3,0)</f>
        <v>0</v>
      </c>
      <c r="W26" s="211" t="e">
        <f t="shared" si="11"/>
        <v>#DIV/0!</v>
      </c>
      <c r="X26" s="211">
        <f t="shared" si="15"/>
        <v>0</v>
      </c>
      <c r="Y26" s="211">
        <f t="shared" si="12"/>
        <v>0</v>
      </c>
      <c r="Z26" s="211" t="e">
        <f t="shared" ca="1" si="17"/>
        <v>#DIV/0!</v>
      </c>
      <c r="AA26" s="223"/>
      <c r="AC26" s="184">
        <f t="shared" si="13"/>
        <v>0</v>
      </c>
      <c r="AD26" s="184">
        <f>ROUND(Torque_1!L20,$R$96)</f>
        <v>0</v>
      </c>
      <c r="AE26" s="184">
        <f>ROUND(Torque_1!M20,$R$96)</f>
        <v>0</v>
      </c>
      <c r="AF26" s="184" t="e">
        <f t="shared" ca="1" si="14"/>
        <v>#N/A</v>
      </c>
      <c r="AG26" s="184" t="str">
        <f t="shared" si="16"/>
        <v/>
      </c>
    </row>
    <row r="27" spans="2:33" s="66" customFormat="1" ht="15" customHeight="1">
      <c r="B27" s="590"/>
      <c r="C27" s="184">
        <f>VALUE(Torque_1!A21)</f>
        <v>0</v>
      </c>
      <c r="D27" s="211">
        <f>(D$7+E$7/2)*SUM(Torque_1!A45:T45)*B$3</f>
        <v>0</v>
      </c>
      <c r="E27" s="184">
        <f>Torque_1!O21*$F$3</f>
        <v>0</v>
      </c>
      <c r="F27" s="184">
        <f>Torque_1!P21*$F$3</f>
        <v>0</v>
      </c>
      <c r="G27" s="184">
        <f>Torque_1!Q21*$F$3</f>
        <v>0</v>
      </c>
      <c r="H27" s="184">
        <f t="shared" si="0"/>
        <v>0</v>
      </c>
      <c r="I27" s="184">
        <f t="shared" si="0"/>
        <v>0</v>
      </c>
      <c r="J27" s="184">
        <f t="shared" si="0"/>
        <v>0</v>
      </c>
      <c r="K27" s="184">
        <f t="shared" si="1"/>
        <v>0</v>
      </c>
      <c r="L27" s="187">
        <f t="shared" si="2"/>
        <v>0</v>
      </c>
      <c r="M27" s="187">
        <f t="shared" si="3"/>
        <v>0</v>
      </c>
      <c r="N27" s="187">
        <f t="shared" si="4"/>
        <v>0</v>
      </c>
      <c r="O27" s="187">
        <f t="shared" si="5"/>
        <v>0</v>
      </c>
      <c r="P27" s="187">
        <f t="shared" si="6"/>
        <v>0</v>
      </c>
      <c r="Q27" s="187">
        <f t="shared" si="7"/>
        <v>0</v>
      </c>
      <c r="R27" s="187">
        <f t="shared" si="8"/>
        <v>0</v>
      </c>
      <c r="S27" s="187">
        <f t="shared" si="9"/>
        <v>0</v>
      </c>
      <c r="T27" s="187">
        <f t="shared" si="10"/>
        <v>0</v>
      </c>
      <c r="U27" s="227" t="s">
        <v>313</v>
      </c>
      <c r="V27" s="214" t="s">
        <v>314</v>
      </c>
      <c r="W27" s="211" t="e">
        <f t="shared" si="11"/>
        <v>#DIV/0!</v>
      </c>
      <c r="X27" s="211">
        <f t="shared" si="15"/>
        <v>0</v>
      </c>
      <c r="Y27" s="211">
        <f t="shared" si="12"/>
        <v>0</v>
      </c>
      <c r="Z27" s="211" t="e">
        <f t="shared" ca="1" si="17"/>
        <v>#DIV/0!</v>
      </c>
      <c r="AA27" s="223"/>
      <c r="AC27" s="184">
        <f t="shared" si="13"/>
        <v>0</v>
      </c>
      <c r="AD27" s="184">
        <f>ROUND(Torque_1!L21,$R$96)</f>
        <v>0</v>
      </c>
      <c r="AE27" s="184">
        <f>ROUND(Torque_1!M21,$R$96)</f>
        <v>0</v>
      </c>
      <c r="AF27" s="184" t="e">
        <f t="shared" ca="1" si="14"/>
        <v>#N/A</v>
      </c>
      <c r="AG27" s="184" t="str">
        <f t="shared" si="16"/>
        <v/>
      </c>
    </row>
    <row r="28" spans="2:33" s="66" customFormat="1" ht="15" customHeight="1">
      <c r="B28" s="590"/>
      <c r="C28" s="184">
        <f>VALUE(Torque_1!A22)</f>
        <v>0</v>
      </c>
      <c r="D28" s="211">
        <f>(D$7+E$7/2)*SUM(Torque_1!A46:T46)*B$3</f>
        <v>0</v>
      </c>
      <c r="E28" s="184">
        <f>Torque_1!O22*$F$3</f>
        <v>0</v>
      </c>
      <c r="F28" s="184">
        <f>Torque_1!P22*$F$3</f>
        <v>0</v>
      </c>
      <c r="G28" s="184">
        <f>Torque_1!Q22*$F$3</f>
        <v>0</v>
      </c>
      <c r="H28" s="184">
        <f t="shared" si="0"/>
        <v>0</v>
      </c>
      <c r="I28" s="184">
        <f t="shared" si="0"/>
        <v>0</v>
      </c>
      <c r="J28" s="184">
        <f t="shared" si="0"/>
        <v>0</v>
      </c>
      <c r="K28" s="184">
        <f t="shared" si="1"/>
        <v>0</v>
      </c>
      <c r="L28" s="187">
        <f t="shared" si="2"/>
        <v>0</v>
      </c>
      <c r="M28" s="187">
        <f t="shared" si="3"/>
        <v>0</v>
      </c>
      <c r="N28" s="187">
        <f t="shared" si="4"/>
        <v>0</v>
      </c>
      <c r="O28" s="187">
        <f t="shared" si="5"/>
        <v>0</v>
      </c>
      <c r="P28" s="187">
        <f t="shared" si="6"/>
        <v>0</v>
      </c>
      <c r="Q28" s="187">
        <f t="shared" si="7"/>
        <v>0</v>
      </c>
      <c r="R28" s="187">
        <f t="shared" si="8"/>
        <v>0</v>
      </c>
      <c r="S28" s="187">
        <f t="shared" si="9"/>
        <v>0</v>
      </c>
      <c r="T28" s="187">
        <f t="shared" si="10"/>
        <v>0</v>
      </c>
      <c r="U28" s="187">
        <f>SUM(S13:S30)</f>
        <v>0</v>
      </c>
      <c r="V28" s="213">
        <f ca="1">OFFSET(K12,$H$3-1,0)</f>
        <v>0</v>
      </c>
      <c r="W28" s="211" t="e">
        <f t="shared" si="11"/>
        <v>#DIV/0!</v>
      </c>
      <c r="X28" s="211">
        <f t="shared" si="15"/>
        <v>0</v>
      </c>
      <c r="Y28" s="211">
        <f t="shared" si="12"/>
        <v>0</v>
      </c>
      <c r="Z28" s="211" t="e">
        <f t="shared" ca="1" si="17"/>
        <v>#DIV/0!</v>
      </c>
      <c r="AA28" s="223"/>
      <c r="AC28" s="184">
        <f t="shared" si="13"/>
        <v>0</v>
      </c>
      <c r="AD28" s="184">
        <f>ROUND(Torque_1!L22,$R$96)</f>
        <v>0</v>
      </c>
      <c r="AE28" s="184">
        <f>ROUND(Torque_1!M22,$R$96)</f>
        <v>0</v>
      </c>
      <c r="AF28" s="184" t="e">
        <f t="shared" ca="1" si="14"/>
        <v>#N/A</v>
      </c>
      <c r="AG28" s="184" t="str">
        <f t="shared" si="16"/>
        <v/>
      </c>
    </row>
    <row r="29" spans="2:33" s="66" customFormat="1" ht="15" customHeight="1">
      <c r="B29" s="590"/>
      <c r="C29" s="184">
        <f>VALUE(Torque_1!A23)</f>
        <v>0</v>
      </c>
      <c r="D29" s="211">
        <f>(D$7+E$7/2)*SUM(Torque_1!A47:T47)*B$3</f>
        <v>0</v>
      </c>
      <c r="E29" s="184">
        <f>Torque_1!O23*$F$3</f>
        <v>0</v>
      </c>
      <c r="F29" s="184">
        <f>Torque_1!P23*$F$3</f>
        <v>0</v>
      </c>
      <c r="G29" s="184">
        <f>Torque_1!Q23*$F$3</f>
        <v>0</v>
      </c>
      <c r="H29" s="184">
        <f t="shared" ref="H29:J30" si="18">E29-E$13</f>
        <v>0</v>
      </c>
      <c r="I29" s="184">
        <f t="shared" si="18"/>
        <v>0</v>
      </c>
      <c r="J29" s="184">
        <f t="shared" si="18"/>
        <v>0</v>
      </c>
      <c r="K29" s="184">
        <f t="shared" si="1"/>
        <v>0</v>
      </c>
      <c r="L29" s="187">
        <f t="shared" si="2"/>
        <v>0</v>
      </c>
      <c r="M29" s="187">
        <f t="shared" si="3"/>
        <v>0</v>
      </c>
      <c r="N29" s="187">
        <f t="shared" si="4"/>
        <v>0</v>
      </c>
      <c r="O29" s="187">
        <f t="shared" si="5"/>
        <v>0</v>
      </c>
      <c r="P29" s="187">
        <f t="shared" si="6"/>
        <v>0</v>
      </c>
      <c r="Q29" s="187">
        <f t="shared" si="7"/>
        <v>0</v>
      </c>
      <c r="R29" s="187">
        <f t="shared" si="8"/>
        <v>0</v>
      </c>
      <c r="S29" s="187">
        <f t="shared" si="9"/>
        <v>0</v>
      </c>
      <c r="T29" s="187">
        <f t="shared" si="10"/>
        <v>0</v>
      </c>
      <c r="U29" s="227" t="s">
        <v>315</v>
      </c>
      <c r="V29" s="187"/>
      <c r="W29" s="211" t="e">
        <f t="shared" si="11"/>
        <v>#DIV/0!</v>
      </c>
      <c r="X29" s="211">
        <f t="shared" si="15"/>
        <v>0</v>
      </c>
      <c r="Y29" s="211">
        <f t="shared" si="12"/>
        <v>0</v>
      </c>
      <c r="Z29" s="211" t="e">
        <f t="shared" ca="1" si="17"/>
        <v>#DIV/0!</v>
      </c>
      <c r="AA29" s="223"/>
      <c r="AC29" s="184">
        <f t="shared" si="13"/>
        <v>0</v>
      </c>
      <c r="AD29" s="184">
        <f>ROUND(Torque_1!L23,$R$96)</f>
        <v>0</v>
      </c>
      <c r="AE29" s="184">
        <f>ROUND(Torque_1!M23,$R$96)</f>
        <v>0</v>
      </c>
      <c r="AF29" s="184" t="e">
        <f t="shared" ca="1" si="14"/>
        <v>#N/A</v>
      </c>
      <c r="AG29" s="184" t="str">
        <f t="shared" si="16"/>
        <v/>
      </c>
    </row>
    <row r="30" spans="2:33" s="66" customFormat="1" ht="15" customHeight="1">
      <c r="B30" s="598"/>
      <c r="C30" s="218">
        <f>VALUE(Torque_1!A24)</f>
        <v>0</v>
      </c>
      <c r="D30" s="217">
        <f>(D$7+E$7/2)*SUM(Torque_1!A48:T48)*B$3</f>
        <v>0</v>
      </c>
      <c r="E30" s="218">
        <f>Torque_1!O24*$F$3</f>
        <v>0</v>
      </c>
      <c r="F30" s="218">
        <f>Torque_1!P24*$F$3</f>
        <v>0</v>
      </c>
      <c r="G30" s="218">
        <f>Torque_1!Q24*$F$3</f>
        <v>0</v>
      </c>
      <c r="H30" s="218">
        <f t="shared" si="18"/>
        <v>0</v>
      </c>
      <c r="I30" s="218">
        <f t="shared" si="18"/>
        <v>0</v>
      </c>
      <c r="J30" s="218">
        <f t="shared" si="18"/>
        <v>0</v>
      </c>
      <c r="K30" s="218">
        <f t="shared" si="1"/>
        <v>0</v>
      </c>
      <c r="L30" s="219">
        <f t="shared" si="2"/>
        <v>0</v>
      </c>
      <c r="M30" s="219">
        <f t="shared" si="3"/>
        <v>0</v>
      </c>
      <c r="N30" s="219">
        <f t="shared" si="4"/>
        <v>0</v>
      </c>
      <c r="O30" s="219">
        <f t="shared" si="5"/>
        <v>0</v>
      </c>
      <c r="P30" s="219">
        <f t="shared" si="6"/>
        <v>0</v>
      </c>
      <c r="Q30" s="219">
        <f t="shared" si="7"/>
        <v>0</v>
      </c>
      <c r="R30" s="219">
        <f t="shared" si="8"/>
        <v>0</v>
      </c>
      <c r="S30" s="219">
        <f t="shared" si="9"/>
        <v>0</v>
      </c>
      <c r="T30" s="219">
        <f t="shared" si="10"/>
        <v>0</v>
      </c>
      <c r="U30" s="219">
        <f>SUM(T13:T30)</f>
        <v>0</v>
      </c>
      <c r="V30" s="219"/>
      <c r="W30" s="217" t="e">
        <f t="shared" si="11"/>
        <v>#DIV/0!</v>
      </c>
      <c r="X30" s="217">
        <f t="shared" si="15"/>
        <v>0</v>
      </c>
      <c r="Y30" s="217">
        <f t="shared" si="12"/>
        <v>0</v>
      </c>
      <c r="Z30" s="217" t="e">
        <f t="shared" ca="1" si="17"/>
        <v>#DIV/0!</v>
      </c>
      <c r="AA30" s="218"/>
      <c r="AC30" s="294">
        <f t="shared" si="13"/>
        <v>0</v>
      </c>
      <c r="AD30" s="294">
        <f>ROUND(Torque_1!L24,$R$96)</f>
        <v>0</v>
      </c>
      <c r="AE30" s="294">
        <f>ROUND(Torque_1!M24,$R$96)</f>
        <v>0</v>
      </c>
      <c r="AF30" s="294" t="e">
        <f t="shared" ca="1" si="14"/>
        <v>#N/A</v>
      </c>
      <c r="AG30" s="294" t="str">
        <f t="shared" si="16"/>
        <v/>
      </c>
    </row>
    <row r="31" spans="2:33" s="66" customFormat="1" ht="15" customHeight="1">
      <c r="B31" s="589" t="s">
        <v>316</v>
      </c>
      <c r="C31" s="224">
        <f>C13</f>
        <v>0</v>
      </c>
      <c r="D31" s="272">
        <f>(C$7+$E$7/2)*SUM(Torque_1!A31:T31)*B$3</f>
        <v>0</v>
      </c>
      <c r="E31" s="224">
        <f>Torque_1!R7*$F$3</f>
        <v>0</v>
      </c>
      <c r="F31" s="224">
        <f>Torque_1!S7*$F$3</f>
        <v>0</v>
      </c>
      <c r="G31" s="224">
        <f>Torque_1!T7*$F$3</f>
        <v>0</v>
      </c>
      <c r="H31" s="224">
        <f t="shared" ref="H31:J46" si="19">E31-E$31</f>
        <v>0</v>
      </c>
      <c r="I31" s="224">
        <f t="shared" si="19"/>
        <v>0</v>
      </c>
      <c r="J31" s="224">
        <f t="shared" si="19"/>
        <v>0</v>
      </c>
      <c r="K31" s="224">
        <f t="shared" si="1"/>
        <v>0</v>
      </c>
      <c r="L31" s="225">
        <f t="shared" si="2"/>
        <v>0</v>
      </c>
      <c r="M31" s="225">
        <f t="shared" si="3"/>
        <v>0</v>
      </c>
      <c r="N31" s="225">
        <f t="shared" si="4"/>
        <v>0</v>
      </c>
      <c r="O31" s="225">
        <f t="shared" si="5"/>
        <v>0</v>
      </c>
      <c r="P31" s="225">
        <f t="shared" si="6"/>
        <v>0</v>
      </c>
      <c r="Q31" s="225">
        <f t="shared" si="7"/>
        <v>0</v>
      </c>
      <c r="R31" s="225">
        <f t="shared" si="8"/>
        <v>0</v>
      </c>
      <c r="S31" s="225">
        <f t="shared" si="9"/>
        <v>0</v>
      </c>
      <c r="T31" s="225">
        <f t="shared" si="10"/>
        <v>0</v>
      </c>
      <c r="U31" s="216" t="s">
        <v>317</v>
      </c>
      <c r="V31" s="216" t="s">
        <v>318</v>
      </c>
      <c r="W31" s="238" t="e">
        <f>$V$32*D31+$V$34*D31^2</f>
        <v>#DIV/0!</v>
      </c>
      <c r="X31" s="215">
        <f t="shared" si="15"/>
        <v>0</v>
      </c>
      <c r="Y31" s="215">
        <f t="shared" si="12"/>
        <v>0</v>
      </c>
      <c r="Z31" s="215" t="e">
        <f ca="1">MAX(ABS((V40-H31)/V46),ABS((V42-I31)/V46),ABS((V44-J31)/V46))*100</f>
        <v>#DIV/0!</v>
      </c>
      <c r="AA31" s="224"/>
      <c r="AC31" s="293">
        <f t="shared" si="13"/>
        <v>0</v>
      </c>
      <c r="AD31" s="293">
        <f>AD13</f>
        <v>0</v>
      </c>
      <c r="AE31" s="293">
        <f t="shared" ref="AE31:AE48" si="20">AE13</f>
        <v>0</v>
      </c>
      <c r="AF31" s="293" t="e">
        <f t="shared" ca="1" si="14"/>
        <v>#N/A</v>
      </c>
      <c r="AG31" s="293" t="str">
        <f t="shared" si="16"/>
        <v/>
      </c>
    </row>
    <row r="32" spans="2:33" s="66" customFormat="1" ht="15" customHeight="1">
      <c r="B32" s="590"/>
      <c r="C32" s="224">
        <f t="shared" ref="C32:C48" si="21">C14</f>
        <v>0</v>
      </c>
      <c r="D32" s="272">
        <f>(C$7+$E$7/2)*SUM(Torque_1!A32:T32)*B$3</f>
        <v>0</v>
      </c>
      <c r="E32" s="184">
        <f>Torque_1!R8*$F$3</f>
        <v>0</v>
      </c>
      <c r="F32" s="184">
        <f>Torque_1!S8*$F$3</f>
        <v>0</v>
      </c>
      <c r="G32" s="184">
        <f>Torque_1!T8*$F$3</f>
        <v>0</v>
      </c>
      <c r="H32" s="184">
        <f t="shared" si="19"/>
        <v>0</v>
      </c>
      <c r="I32" s="184">
        <f t="shared" si="19"/>
        <v>0</v>
      </c>
      <c r="J32" s="184">
        <f t="shared" si="19"/>
        <v>0</v>
      </c>
      <c r="K32" s="184">
        <f t="shared" si="1"/>
        <v>0</v>
      </c>
      <c r="L32" s="187">
        <f t="shared" si="2"/>
        <v>0</v>
      </c>
      <c r="M32" s="187">
        <f t="shared" si="3"/>
        <v>0</v>
      </c>
      <c r="N32" s="187">
        <f t="shared" si="4"/>
        <v>0</v>
      </c>
      <c r="O32" s="187">
        <f t="shared" si="5"/>
        <v>0</v>
      </c>
      <c r="P32" s="187">
        <f t="shared" si="6"/>
        <v>0</v>
      </c>
      <c r="Q32" s="187">
        <f t="shared" si="7"/>
        <v>0</v>
      </c>
      <c r="R32" s="187">
        <f t="shared" si="8"/>
        <v>0</v>
      </c>
      <c r="S32" s="187">
        <f t="shared" si="9"/>
        <v>0</v>
      </c>
      <c r="T32" s="187">
        <f t="shared" si="10"/>
        <v>0</v>
      </c>
      <c r="U32" s="187">
        <f>SUM(L31:L37)</f>
        <v>0</v>
      </c>
      <c r="V32" s="188" t="e">
        <f>(U32-V34*U38)/U36</f>
        <v>#DIV/0!</v>
      </c>
      <c r="W32" s="239" t="e">
        <f>$V$32*D32+$V$34*D32^2</f>
        <v>#DIV/0!</v>
      </c>
      <c r="X32" s="211">
        <f t="shared" si="15"/>
        <v>0</v>
      </c>
      <c r="Y32" s="211">
        <f t="shared" si="12"/>
        <v>0</v>
      </c>
      <c r="Z32" s="211" t="e">
        <f ca="1">Z31</f>
        <v>#DIV/0!</v>
      </c>
      <c r="AA32" s="184"/>
      <c r="AC32" s="184">
        <f t="shared" si="13"/>
        <v>0</v>
      </c>
      <c r="AD32" s="184">
        <f t="shared" ref="AD32" si="22">AD14</f>
        <v>0</v>
      </c>
      <c r="AE32" s="184">
        <f t="shared" si="20"/>
        <v>0</v>
      </c>
      <c r="AF32" s="184" t="e">
        <f t="shared" ca="1" si="14"/>
        <v>#N/A</v>
      </c>
      <c r="AG32" s="184" t="str">
        <f t="shared" si="16"/>
        <v/>
      </c>
    </row>
    <row r="33" spans="2:33" s="66" customFormat="1" ht="15" customHeight="1">
      <c r="B33" s="590"/>
      <c r="C33" s="224">
        <f t="shared" si="21"/>
        <v>0</v>
      </c>
      <c r="D33" s="272">
        <f>(C$7+$E$7/2)*SUM(Torque_1!A33:T33)*B$3</f>
        <v>0</v>
      </c>
      <c r="E33" s="184">
        <f>Torque_1!R9*$F$3</f>
        <v>0</v>
      </c>
      <c r="F33" s="184">
        <f>Torque_1!S9*$F$3</f>
        <v>0</v>
      </c>
      <c r="G33" s="184">
        <f>Torque_1!T9*$F$3</f>
        <v>0</v>
      </c>
      <c r="H33" s="184">
        <f t="shared" si="19"/>
        <v>0</v>
      </c>
      <c r="I33" s="184">
        <f t="shared" si="19"/>
        <v>0</v>
      </c>
      <c r="J33" s="184">
        <f t="shared" si="19"/>
        <v>0</v>
      </c>
      <c r="K33" s="184">
        <f t="shared" si="1"/>
        <v>0</v>
      </c>
      <c r="L33" s="187">
        <f t="shared" si="2"/>
        <v>0</v>
      </c>
      <c r="M33" s="187">
        <f t="shared" si="3"/>
        <v>0</v>
      </c>
      <c r="N33" s="187">
        <f t="shared" si="4"/>
        <v>0</v>
      </c>
      <c r="O33" s="187">
        <f t="shared" si="5"/>
        <v>0</v>
      </c>
      <c r="P33" s="187">
        <f t="shared" si="6"/>
        <v>0</v>
      </c>
      <c r="Q33" s="187">
        <f t="shared" si="7"/>
        <v>0</v>
      </c>
      <c r="R33" s="187">
        <f t="shared" si="8"/>
        <v>0</v>
      </c>
      <c r="S33" s="187">
        <f t="shared" si="9"/>
        <v>0</v>
      </c>
      <c r="T33" s="187">
        <f t="shared" si="10"/>
        <v>0</v>
      </c>
      <c r="U33" s="227" t="s">
        <v>298</v>
      </c>
      <c r="V33" s="227" t="s">
        <v>299</v>
      </c>
      <c r="W33" s="239" t="e">
        <f>$V$32*D33+$V$34*D33^2</f>
        <v>#DIV/0!</v>
      </c>
      <c r="X33" s="211">
        <f t="shared" si="15"/>
        <v>0</v>
      </c>
      <c r="Y33" s="211">
        <f t="shared" si="12"/>
        <v>0</v>
      </c>
      <c r="Z33" s="211" t="e">
        <f t="shared" ref="Z33:Z48" ca="1" si="23">Z32</f>
        <v>#DIV/0!</v>
      </c>
      <c r="AA33" s="184"/>
      <c r="AC33" s="184">
        <f t="shared" si="13"/>
        <v>0</v>
      </c>
      <c r="AD33" s="184">
        <f t="shared" ref="AD33" si="24">AD15</f>
        <v>0</v>
      </c>
      <c r="AE33" s="184">
        <f t="shared" si="20"/>
        <v>0</v>
      </c>
      <c r="AF33" s="184" t="e">
        <f t="shared" ca="1" si="14"/>
        <v>#N/A</v>
      </c>
      <c r="AG33" s="184" t="str">
        <f t="shared" si="16"/>
        <v/>
      </c>
    </row>
    <row r="34" spans="2:33" s="66" customFormat="1" ht="15" customHeight="1">
      <c r="B34" s="590"/>
      <c r="C34" s="224">
        <f t="shared" si="21"/>
        <v>0</v>
      </c>
      <c r="D34" s="272">
        <f>(C$7+$E$7/2)*SUM(Torque_1!A34:T34)*B$3</f>
        <v>0</v>
      </c>
      <c r="E34" s="184">
        <f>Torque_1!R10*$F$3</f>
        <v>0</v>
      </c>
      <c r="F34" s="184">
        <f>Torque_1!S10*$F$3</f>
        <v>0</v>
      </c>
      <c r="G34" s="184">
        <f>Torque_1!T10*$F$3</f>
        <v>0</v>
      </c>
      <c r="H34" s="184">
        <f t="shared" si="19"/>
        <v>0</v>
      </c>
      <c r="I34" s="184">
        <f t="shared" si="19"/>
        <v>0</v>
      </c>
      <c r="J34" s="184">
        <f t="shared" si="19"/>
        <v>0</v>
      </c>
      <c r="K34" s="184">
        <f t="shared" si="1"/>
        <v>0</v>
      </c>
      <c r="L34" s="187">
        <f t="shared" si="2"/>
        <v>0</v>
      </c>
      <c r="M34" s="187">
        <f t="shared" si="3"/>
        <v>0</v>
      </c>
      <c r="N34" s="187">
        <f t="shared" si="4"/>
        <v>0</v>
      </c>
      <c r="O34" s="187">
        <f t="shared" si="5"/>
        <v>0</v>
      </c>
      <c r="P34" s="187">
        <f t="shared" si="6"/>
        <v>0</v>
      </c>
      <c r="Q34" s="187">
        <f t="shared" si="7"/>
        <v>0</v>
      </c>
      <c r="R34" s="187">
        <f t="shared" si="8"/>
        <v>0</v>
      </c>
      <c r="S34" s="187">
        <f t="shared" si="9"/>
        <v>0</v>
      </c>
      <c r="T34" s="187">
        <f t="shared" si="10"/>
        <v>0</v>
      </c>
      <c r="U34" s="187">
        <f>SUM(M31:M37)</f>
        <v>0</v>
      </c>
      <c r="V34" s="188" t="e">
        <f>(U36*U34-U32*U38)/(U36*U40-U38^2)</f>
        <v>#DIV/0!</v>
      </c>
      <c r="W34" s="239" t="e">
        <f>$V$32*D34+$V$34*D34^2</f>
        <v>#DIV/0!</v>
      </c>
      <c r="X34" s="211">
        <f t="shared" si="15"/>
        <v>0</v>
      </c>
      <c r="Y34" s="211">
        <f t="shared" si="12"/>
        <v>0</v>
      </c>
      <c r="Z34" s="211" t="e">
        <f t="shared" ca="1" si="23"/>
        <v>#DIV/0!</v>
      </c>
      <c r="AA34" s="184"/>
      <c r="AC34" s="184">
        <f t="shared" si="13"/>
        <v>0</v>
      </c>
      <c r="AD34" s="184">
        <f t="shared" ref="AD34" si="25">AD16</f>
        <v>0</v>
      </c>
      <c r="AE34" s="184">
        <f t="shared" si="20"/>
        <v>0</v>
      </c>
      <c r="AF34" s="184" t="e">
        <f t="shared" ca="1" si="14"/>
        <v>#N/A</v>
      </c>
      <c r="AG34" s="184" t="str">
        <f t="shared" si="16"/>
        <v/>
      </c>
    </row>
    <row r="35" spans="2:33" s="66" customFormat="1" ht="15" customHeight="1">
      <c r="B35" s="590"/>
      <c r="C35" s="224">
        <f t="shared" si="21"/>
        <v>0</v>
      </c>
      <c r="D35" s="272">
        <f>(C$7+$E$7/2)*SUM(Torque_1!A35:T35)*B$3</f>
        <v>0</v>
      </c>
      <c r="E35" s="184">
        <f>Torque_1!R11*$F$3</f>
        <v>0</v>
      </c>
      <c r="F35" s="184">
        <f>Torque_1!S11*$F$3</f>
        <v>0</v>
      </c>
      <c r="G35" s="184">
        <f>Torque_1!T11*$F$3</f>
        <v>0</v>
      </c>
      <c r="H35" s="184">
        <f t="shared" si="19"/>
        <v>0</v>
      </c>
      <c r="I35" s="184">
        <f t="shared" si="19"/>
        <v>0</v>
      </c>
      <c r="J35" s="184">
        <f t="shared" si="19"/>
        <v>0</v>
      </c>
      <c r="K35" s="184">
        <f t="shared" si="1"/>
        <v>0</v>
      </c>
      <c r="L35" s="187">
        <f t="shared" si="2"/>
        <v>0</v>
      </c>
      <c r="M35" s="187">
        <f t="shared" si="3"/>
        <v>0</v>
      </c>
      <c r="N35" s="187">
        <f t="shared" si="4"/>
        <v>0</v>
      </c>
      <c r="O35" s="187">
        <f t="shared" si="5"/>
        <v>0</v>
      </c>
      <c r="P35" s="187">
        <f t="shared" si="6"/>
        <v>0</v>
      </c>
      <c r="Q35" s="187">
        <f t="shared" si="7"/>
        <v>0</v>
      </c>
      <c r="R35" s="187">
        <f t="shared" si="8"/>
        <v>0</v>
      </c>
      <c r="S35" s="187">
        <f t="shared" si="9"/>
        <v>0</v>
      </c>
      <c r="T35" s="187">
        <f t="shared" si="10"/>
        <v>0</v>
      </c>
      <c r="U35" s="227" t="s">
        <v>319</v>
      </c>
      <c r="V35" s="227" t="s">
        <v>303</v>
      </c>
      <c r="W35" s="239" t="e">
        <f t="shared" ref="W35:W48" si="26">$V$32*D35+$V$34*D35^2</f>
        <v>#DIV/0!</v>
      </c>
      <c r="X35" s="211">
        <f t="shared" si="15"/>
        <v>0</v>
      </c>
      <c r="Y35" s="211">
        <f t="shared" si="12"/>
        <v>0</v>
      </c>
      <c r="Z35" s="211" t="e">
        <f t="shared" ca="1" si="23"/>
        <v>#DIV/0!</v>
      </c>
      <c r="AA35" s="184"/>
      <c r="AC35" s="184">
        <f t="shared" si="13"/>
        <v>0</v>
      </c>
      <c r="AD35" s="184">
        <f t="shared" ref="AD35" si="27">AD17</f>
        <v>0</v>
      </c>
      <c r="AE35" s="184">
        <f t="shared" si="20"/>
        <v>0</v>
      </c>
      <c r="AF35" s="184" t="e">
        <f t="shared" ca="1" si="14"/>
        <v>#N/A</v>
      </c>
      <c r="AG35" s="184" t="str">
        <f t="shared" si="16"/>
        <v/>
      </c>
    </row>
    <row r="36" spans="2:33" s="66" customFormat="1" ht="15" customHeight="1">
      <c r="B36" s="590"/>
      <c r="C36" s="224">
        <f t="shared" si="21"/>
        <v>0</v>
      </c>
      <c r="D36" s="272">
        <f>(C$7+$E$7/2)*SUM(Torque_1!A36:T36)*B$3</f>
        <v>0</v>
      </c>
      <c r="E36" s="184">
        <f>Torque_1!R12*$F$3</f>
        <v>0</v>
      </c>
      <c r="F36" s="184">
        <f>Torque_1!S12*$F$3</f>
        <v>0</v>
      </c>
      <c r="G36" s="184">
        <f>Torque_1!T12*$F$3</f>
        <v>0</v>
      </c>
      <c r="H36" s="184">
        <f t="shared" si="19"/>
        <v>0</v>
      </c>
      <c r="I36" s="184">
        <f t="shared" si="19"/>
        <v>0</v>
      </c>
      <c r="J36" s="184">
        <f t="shared" si="19"/>
        <v>0</v>
      </c>
      <c r="K36" s="184">
        <f t="shared" si="1"/>
        <v>0</v>
      </c>
      <c r="L36" s="187">
        <f t="shared" si="2"/>
        <v>0</v>
      </c>
      <c r="M36" s="187">
        <f t="shared" si="3"/>
        <v>0</v>
      </c>
      <c r="N36" s="187">
        <f t="shared" si="4"/>
        <v>0</v>
      </c>
      <c r="O36" s="187">
        <f t="shared" si="5"/>
        <v>0</v>
      </c>
      <c r="P36" s="187">
        <f t="shared" si="6"/>
        <v>0</v>
      </c>
      <c r="Q36" s="187">
        <f t="shared" si="7"/>
        <v>0</v>
      </c>
      <c r="R36" s="187">
        <f t="shared" si="8"/>
        <v>0</v>
      </c>
      <c r="S36" s="187">
        <f t="shared" si="9"/>
        <v>0</v>
      </c>
      <c r="T36" s="187">
        <f t="shared" si="10"/>
        <v>0</v>
      </c>
      <c r="U36" s="187">
        <f>SUM(N31:N37)</f>
        <v>0</v>
      </c>
      <c r="V36" s="188" t="e">
        <f>(U32-V38*U46)/U44</f>
        <v>#DIV/0!</v>
      </c>
      <c r="W36" s="239" t="e">
        <f t="shared" si="26"/>
        <v>#DIV/0!</v>
      </c>
      <c r="X36" s="211">
        <f t="shared" si="15"/>
        <v>0</v>
      </c>
      <c r="Y36" s="211">
        <f t="shared" si="12"/>
        <v>0</v>
      </c>
      <c r="Z36" s="211" t="e">
        <f t="shared" ca="1" si="23"/>
        <v>#DIV/0!</v>
      </c>
      <c r="AA36" s="184"/>
      <c r="AC36" s="184">
        <f t="shared" si="13"/>
        <v>0</v>
      </c>
      <c r="AD36" s="184">
        <f t="shared" ref="AD36" si="28">AD18</f>
        <v>0</v>
      </c>
      <c r="AE36" s="184">
        <f t="shared" si="20"/>
        <v>0</v>
      </c>
      <c r="AF36" s="184" t="e">
        <f t="shared" ca="1" si="14"/>
        <v>#N/A</v>
      </c>
      <c r="AG36" s="184" t="str">
        <f t="shared" si="16"/>
        <v/>
      </c>
    </row>
    <row r="37" spans="2:33" s="66" customFormat="1" ht="15" customHeight="1">
      <c r="B37" s="590"/>
      <c r="C37" s="224">
        <f t="shared" si="21"/>
        <v>0</v>
      </c>
      <c r="D37" s="272">
        <f>(C$7+$E$7/2)*SUM(Torque_1!A37:T37)*B$3</f>
        <v>0</v>
      </c>
      <c r="E37" s="184">
        <f>Torque_1!R13*$F$3</f>
        <v>0</v>
      </c>
      <c r="F37" s="184">
        <f>Torque_1!S13*$F$3</f>
        <v>0</v>
      </c>
      <c r="G37" s="184">
        <f>Torque_1!T13*$F$3</f>
        <v>0</v>
      </c>
      <c r="H37" s="184">
        <f t="shared" si="19"/>
        <v>0</v>
      </c>
      <c r="I37" s="184">
        <f t="shared" si="19"/>
        <v>0</v>
      </c>
      <c r="J37" s="184">
        <f t="shared" si="19"/>
        <v>0</v>
      </c>
      <c r="K37" s="184">
        <f t="shared" si="1"/>
        <v>0</v>
      </c>
      <c r="L37" s="187">
        <f t="shared" si="2"/>
        <v>0</v>
      </c>
      <c r="M37" s="187">
        <f t="shared" si="3"/>
        <v>0</v>
      </c>
      <c r="N37" s="187">
        <f t="shared" si="4"/>
        <v>0</v>
      </c>
      <c r="O37" s="187">
        <f t="shared" si="5"/>
        <v>0</v>
      </c>
      <c r="P37" s="187">
        <f t="shared" si="6"/>
        <v>0</v>
      </c>
      <c r="Q37" s="187">
        <f t="shared" si="7"/>
        <v>0</v>
      </c>
      <c r="R37" s="187">
        <f t="shared" si="8"/>
        <v>0</v>
      </c>
      <c r="S37" s="187">
        <f t="shared" si="9"/>
        <v>0</v>
      </c>
      <c r="T37" s="187">
        <f t="shared" si="10"/>
        <v>0</v>
      </c>
      <c r="U37" s="227" t="s">
        <v>227</v>
      </c>
      <c r="V37" s="227" t="s">
        <v>320</v>
      </c>
      <c r="W37" s="239" t="e">
        <f t="shared" si="26"/>
        <v>#DIV/0!</v>
      </c>
      <c r="X37" s="211">
        <f t="shared" si="15"/>
        <v>0</v>
      </c>
      <c r="Y37" s="211">
        <f t="shared" si="12"/>
        <v>0</v>
      </c>
      <c r="Z37" s="211" t="e">
        <f t="shared" ca="1" si="23"/>
        <v>#DIV/0!</v>
      </c>
      <c r="AA37" s="184"/>
      <c r="AC37" s="184">
        <f t="shared" si="13"/>
        <v>0</v>
      </c>
      <c r="AD37" s="184">
        <f t="shared" ref="AD37" si="29">AD19</f>
        <v>0</v>
      </c>
      <c r="AE37" s="184">
        <f t="shared" si="20"/>
        <v>0</v>
      </c>
      <c r="AF37" s="184" t="e">
        <f t="shared" ca="1" si="14"/>
        <v>#N/A</v>
      </c>
      <c r="AG37" s="184" t="str">
        <f t="shared" si="16"/>
        <v/>
      </c>
    </row>
    <row r="38" spans="2:33" s="66" customFormat="1" ht="15" customHeight="1">
      <c r="B38" s="590"/>
      <c r="C38" s="224">
        <f t="shared" si="21"/>
        <v>0</v>
      </c>
      <c r="D38" s="272">
        <f>(C$7+$E$7/2)*SUM(Torque_1!A38:T38)*B$3</f>
        <v>0</v>
      </c>
      <c r="E38" s="184">
        <f>Torque_1!R14*$F$3</f>
        <v>0</v>
      </c>
      <c r="F38" s="184">
        <f>Torque_1!S14*$F$3</f>
        <v>0</v>
      </c>
      <c r="G38" s="184">
        <f>Torque_1!T14*$F$3</f>
        <v>0</v>
      </c>
      <c r="H38" s="184">
        <f t="shared" si="19"/>
        <v>0</v>
      </c>
      <c r="I38" s="184">
        <f t="shared" si="19"/>
        <v>0</v>
      </c>
      <c r="J38" s="184">
        <f t="shared" si="19"/>
        <v>0</v>
      </c>
      <c r="K38" s="184">
        <f t="shared" si="1"/>
        <v>0</v>
      </c>
      <c r="L38" s="187">
        <f t="shared" si="2"/>
        <v>0</v>
      </c>
      <c r="M38" s="187">
        <f t="shared" si="3"/>
        <v>0</v>
      </c>
      <c r="N38" s="187">
        <f t="shared" si="4"/>
        <v>0</v>
      </c>
      <c r="O38" s="187">
        <f t="shared" si="5"/>
        <v>0</v>
      </c>
      <c r="P38" s="187">
        <f t="shared" si="6"/>
        <v>0</v>
      </c>
      <c r="Q38" s="187">
        <f t="shared" si="7"/>
        <v>0</v>
      </c>
      <c r="R38" s="187">
        <f t="shared" si="8"/>
        <v>0</v>
      </c>
      <c r="S38" s="187">
        <f t="shared" si="9"/>
        <v>0</v>
      </c>
      <c r="T38" s="187">
        <f t="shared" si="10"/>
        <v>0</v>
      </c>
      <c r="U38" s="187">
        <f>SUM(O31:O37)</f>
        <v>0</v>
      </c>
      <c r="V38" s="188" t="e">
        <f>(U44*U42-U32*U46)/(U44*U48-U46^2)</f>
        <v>#DIV/0!</v>
      </c>
      <c r="W38" s="239" t="e">
        <f t="shared" si="26"/>
        <v>#DIV/0!</v>
      </c>
      <c r="X38" s="211">
        <f t="shared" si="15"/>
        <v>0</v>
      </c>
      <c r="Y38" s="211">
        <f t="shared" si="12"/>
        <v>0</v>
      </c>
      <c r="Z38" s="211" t="e">
        <f t="shared" ca="1" si="23"/>
        <v>#DIV/0!</v>
      </c>
      <c r="AA38" s="184"/>
      <c r="AC38" s="184">
        <f t="shared" si="13"/>
        <v>0</v>
      </c>
      <c r="AD38" s="184">
        <f t="shared" ref="AD38" si="30">AD20</f>
        <v>0</v>
      </c>
      <c r="AE38" s="184">
        <f t="shared" si="20"/>
        <v>0</v>
      </c>
      <c r="AF38" s="184" t="e">
        <f t="shared" ca="1" si="14"/>
        <v>#N/A</v>
      </c>
      <c r="AG38" s="184" t="str">
        <f t="shared" si="16"/>
        <v/>
      </c>
    </row>
    <row r="39" spans="2:33" s="66" customFormat="1" ht="15" customHeight="1">
      <c r="B39" s="590"/>
      <c r="C39" s="224">
        <f t="shared" si="21"/>
        <v>0</v>
      </c>
      <c r="D39" s="272">
        <f>(C$7+$E$7/2)*SUM(Torque_1!A39:T39)*B$3</f>
        <v>0</v>
      </c>
      <c r="E39" s="184">
        <f>Torque_1!R15*$F$3</f>
        <v>0</v>
      </c>
      <c r="F39" s="184">
        <f>Torque_1!S15*$F$3</f>
        <v>0</v>
      </c>
      <c r="G39" s="184">
        <f>Torque_1!T15*$F$3</f>
        <v>0</v>
      </c>
      <c r="H39" s="184">
        <f t="shared" si="19"/>
        <v>0</v>
      </c>
      <c r="I39" s="184">
        <f t="shared" si="19"/>
        <v>0</v>
      </c>
      <c r="J39" s="184">
        <f t="shared" si="19"/>
        <v>0</v>
      </c>
      <c r="K39" s="184">
        <f t="shared" si="1"/>
        <v>0</v>
      </c>
      <c r="L39" s="187">
        <f t="shared" si="2"/>
        <v>0</v>
      </c>
      <c r="M39" s="187">
        <f t="shared" si="3"/>
        <v>0</v>
      </c>
      <c r="N39" s="187">
        <f t="shared" si="4"/>
        <v>0</v>
      </c>
      <c r="O39" s="187">
        <f t="shared" si="5"/>
        <v>0</v>
      </c>
      <c r="P39" s="187">
        <f t="shared" si="6"/>
        <v>0</v>
      </c>
      <c r="Q39" s="187">
        <f t="shared" si="7"/>
        <v>0</v>
      </c>
      <c r="R39" s="187">
        <f t="shared" si="8"/>
        <v>0</v>
      </c>
      <c r="S39" s="187">
        <f t="shared" si="9"/>
        <v>0</v>
      </c>
      <c r="T39" s="187">
        <f t="shared" si="10"/>
        <v>0</v>
      </c>
      <c r="U39" s="227" t="s">
        <v>321</v>
      </c>
      <c r="V39" s="214" t="s">
        <v>322</v>
      </c>
      <c r="W39" s="239" t="e">
        <f t="shared" si="26"/>
        <v>#DIV/0!</v>
      </c>
      <c r="X39" s="211">
        <f t="shared" si="15"/>
        <v>0</v>
      </c>
      <c r="Y39" s="211">
        <f t="shared" si="12"/>
        <v>0</v>
      </c>
      <c r="Z39" s="211" t="e">
        <f t="shared" ca="1" si="23"/>
        <v>#DIV/0!</v>
      </c>
      <c r="AA39" s="184"/>
      <c r="AC39" s="184">
        <f t="shared" si="13"/>
        <v>0</v>
      </c>
      <c r="AD39" s="184">
        <f t="shared" ref="AD39" si="31">AD21</f>
        <v>0</v>
      </c>
      <c r="AE39" s="184">
        <f t="shared" si="20"/>
        <v>0</v>
      </c>
      <c r="AF39" s="184" t="e">
        <f t="shared" ca="1" si="14"/>
        <v>#N/A</v>
      </c>
      <c r="AG39" s="184" t="str">
        <f t="shared" si="16"/>
        <v/>
      </c>
    </row>
    <row r="40" spans="2:33" s="66" customFormat="1" ht="15" customHeight="1">
      <c r="B40" s="590"/>
      <c r="C40" s="224">
        <f t="shared" si="21"/>
        <v>0</v>
      </c>
      <c r="D40" s="272">
        <f>(C$7+$E$7/2)*SUM(Torque_1!A40:T40)*B$3</f>
        <v>0</v>
      </c>
      <c r="E40" s="184">
        <f>Torque_1!R16*$F$3</f>
        <v>0</v>
      </c>
      <c r="F40" s="184">
        <f>Torque_1!S16*$F$3</f>
        <v>0</v>
      </c>
      <c r="G40" s="184">
        <f>Torque_1!T16*$F$3</f>
        <v>0</v>
      </c>
      <c r="H40" s="184">
        <f t="shared" si="19"/>
        <v>0</v>
      </c>
      <c r="I40" s="184">
        <f t="shared" si="19"/>
        <v>0</v>
      </c>
      <c r="J40" s="184">
        <f t="shared" si="19"/>
        <v>0</v>
      </c>
      <c r="K40" s="184">
        <f t="shared" si="1"/>
        <v>0</v>
      </c>
      <c r="L40" s="187">
        <f t="shared" si="2"/>
        <v>0</v>
      </c>
      <c r="M40" s="187">
        <f t="shared" si="3"/>
        <v>0</v>
      </c>
      <c r="N40" s="187">
        <f t="shared" si="4"/>
        <v>0</v>
      </c>
      <c r="O40" s="187">
        <f t="shared" si="5"/>
        <v>0</v>
      </c>
      <c r="P40" s="187">
        <f t="shared" si="6"/>
        <v>0</v>
      </c>
      <c r="Q40" s="187">
        <f t="shared" si="7"/>
        <v>0</v>
      </c>
      <c r="R40" s="187">
        <f t="shared" si="8"/>
        <v>0</v>
      </c>
      <c r="S40" s="187">
        <f t="shared" si="9"/>
        <v>0</v>
      </c>
      <c r="T40" s="187">
        <f t="shared" si="10"/>
        <v>0</v>
      </c>
      <c r="U40" s="187">
        <f>SUM(P31:P37)</f>
        <v>0</v>
      </c>
      <c r="V40" s="212">
        <f ca="1">OFFSET(H30,$H$3,0)</f>
        <v>0</v>
      </c>
      <c r="W40" s="239" t="e">
        <f t="shared" si="26"/>
        <v>#DIV/0!</v>
      </c>
      <c r="X40" s="211">
        <f t="shared" si="15"/>
        <v>0</v>
      </c>
      <c r="Y40" s="211">
        <f t="shared" si="12"/>
        <v>0</v>
      </c>
      <c r="Z40" s="211" t="e">
        <f t="shared" ca="1" si="23"/>
        <v>#DIV/0!</v>
      </c>
      <c r="AA40" s="184"/>
      <c r="AC40" s="184">
        <f t="shared" si="13"/>
        <v>0</v>
      </c>
      <c r="AD40" s="184">
        <f t="shared" ref="AD40" si="32">AD22</f>
        <v>0</v>
      </c>
      <c r="AE40" s="184">
        <f t="shared" si="20"/>
        <v>0</v>
      </c>
      <c r="AF40" s="184" t="e">
        <f t="shared" ca="1" si="14"/>
        <v>#N/A</v>
      </c>
      <c r="AG40" s="184" t="str">
        <f t="shared" si="16"/>
        <v/>
      </c>
    </row>
    <row r="41" spans="2:33" s="66" customFormat="1" ht="15" customHeight="1">
      <c r="B41" s="590"/>
      <c r="C41" s="224">
        <f t="shared" si="21"/>
        <v>0</v>
      </c>
      <c r="D41" s="272">
        <f>(C$7+$E$7/2)*SUM(Torque_1!A41:T41)*B$3</f>
        <v>0</v>
      </c>
      <c r="E41" s="184">
        <f>Torque_1!R17*$F$3</f>
        <v>0</v>
      </c>
      <c r="F41" s="184">
        <f>Torque_1!S17*$F$3</f>
        <v>0</v>
      </c>
      <c r="G41" s="184">
        <f>Torque_1!T17*$F$3</f>
        <v>0</v>
      </c>
      <c r="H41" s="184">
        <f t="shared" si="19"/>
        <v>0</v>
      </c>
      <c r="I41" s="184">
        <f t="shared" si="19"/>
        <v>0</v>
      </c>
      <c r="J41" s="184">
        <f t="shared" si="19"/>
        <v>0</v>
      </c>
      <c r="K41" s="184">
        <f t="shared" si="1"/>
        <v>0</v>
      </c>
      <c r="L41" s="187">
        <f t="shared" si="2"/>
        <v>0</v>
      </c>
      <c r="M41" s="187">
        <f t="shared" si="3"/>
        <v>0</v>
      </c>
      <c r="N41" s="187">
        <f t="shared" si="4"/>
        <v>0</v>
      </c>
      <c r="O41" s="187">
        <f t="shared" si="5"/>
        <v>0</v>
      </c>
      <c r="P41" s="187">
        <f t="shared" si="6"/>
        <v>0</v>
      </c>
      <c r="Q41" s="187">
        <f t="shared" si="7"/>
        <v>0</v>
      </c>
      <c r="R41" s="187">
        <f t="shared" si="8"/>
        <v>0</v>
      </c>
      <c r="S41" s="187">
        <f t="shared" si="9"/>
        <v>0</v>
      </c>
      <c r="T41" s="187">
        <f t="shared" si="10"/>
        <v>0</v>
      </c>
      <c r="U41" s="227" t="s">
        <v>323</v>
      </c>
      <c r="V41" s="214" t="s">
        <v>324</v>
      </c>
      <c r="W41" s="239" t="e">
        <f t="shared" si="26"/>
        <v>#DIV/0!</v>
      </c>
      <c r="X41" s="211">
        <f t="shared" si="15"/>
        <v>0</v>
      </c>
      <c r="Y41" s="211">
        <f t="shared" si="12"/>
        <v>0</v>
      </c>
      <c r="Z41" s="211" t="e">
        <f t="shared" ca="1" si="23"/>
        <v>#DIV/0!</v>
      </c>
      <c r="AA41" s="184"/>
      <c r="AC41" s="184">
        <f t="shared" si="13"/>
        <v>0</v>
      </c>
      <c r="AD41" s="184">
        <f t="shared" ref="AD41" si="33">AD23</f>
        <v>0</v>
      </c>
      <c r="AE41" s="184">
        <f t="shared" si="20"/>
        <v>0</v>
      </c>
      <c r="AF41" s="184" t="e">
        <f t="shared" ca="1" si="14"/>
        <v>#N/A</v>
      </c>
      <c r="AG41" s="184" t="str">
        <f t="shared" si="16"/>
        <v/>
      </c>
    </row>
    <row r="42" spans="2:33" s="66" customFormat="1" ht="15" customHeight="1">
      <c r="B42" s="590"/>
      <c r="C42" s="224">
        <f t="shared" si="21"/>
        <v>0</v>
      </c>
      <c r="D42" s="272">
        <f>(C$7+$E$7/2)*SUM(Torque_1!A42:T42)*B$3</f>
        <v>0</v>
      </c>
      <c r="E42" s="184">
        <f>Torque_1!R18*$F$3</f>
        <v>0</v>
      </c>
      <c r="F42" s="184">
        <f>Torque_1!S18*$F$3</f>
        <v>0</v>
      </c>
      <c r="G42" s="184">
        <f>Torque_1!T18*$F$3</f>
        <v>0</v>
      </c>
      <c r="H42" s="184">
        <f t="shared" si="19"/>
        <v>0</v>
      </c>
      <c r="I42" s="184">
        <f t="shared" si="19"/>
        <v>0</v>
      </c>
      <c r="J42" s="184">
        <f t="shared" si="19"/>
        <v>0</v>
      </c>
      <c r="K42" s="184">
        <f t="shared" si="1"/>
        <v>0</v>
      </c>
      <c r="L42" s="187">
        <f t="shared" si="2"/>
        <v>0</v>
      </c>
      <c r="M42" s="187">
        <f t="shared" si="3"/>
        <v>0</v>
      </c>
      <c r="N42" s="187">
        <f t="shared" si="4"/>
        <v>0</v>
      </c>
      <c r="O42" s="187">
        <f t="shared" si="5"/>
        <v>0</v>
      </c>
      <c r="P42" s="187">
        <f t="shared" si="6"/>
        <v>0</v>
      </c>
      <c r="Q42" s="187">
        <f t="shared" si="7"/>
        <v>0</v>
      </c>
      <c r="R42" s="187">
        <f t="shared" si="8"/>
        <v>0</v>
      </c>
      <c r="S42" s="187">
        <f t="shared" si="9"/>
        <v>0</v>
      </c>
      <c r="T42" s="187">
        <f t="shared" si="10"/>
        <v>0</v>
      </c>
      <c r="U42" s="187">
        <f>SUM(Q31:Q37)</f>
        <v>0</v>
      </c>
      <c r="V42" s="212">
        <f ca="1">OFFSET(I30,$H$3,0)</f>
        <v>0</v>
      </c>
      <c r="W42" s="239" t="e">
        <f t="shared" si="26"/>
        <v>#DIV/0!</v>
      </c>
      <c r="X42" s="211">
        <f t="shared" si="15"/>
        <v>0</v>
      </c>
      <c r="Y42" s="211">
        <f t="shared" si="12"/>
        <v>0</v>
      </c>
      <c r="Z42" s="211" t="e">
        <f t="shared" ca="1" si="23"/>
        <v>#DIV/0!</v>
      </c>
      <c r="AA42" s="184"/>
      <c r="AC42" s="184">
        <f t="shared" si="13"/>
        <v>0</v>
      </c>
      <c r="AD42" s="184">
        <f t="shared" ref="AD42" si="34">AD24</f>
        <v>0</v>
      </c>
      <c r="AE42" s="184">
        <f t="shared" si="20"/>
        <v>0</v>
      </c>
      <c r="AF42" s="184" t="e">
        <f t="shared" ca="1" si="14"/>
        <v>#N/A</v>
      </c>
      <c r="AG42" s="184" t="str">
        <f t="shared" si="16"/>
        <v/>
      </c>
    </row>
    <row r="43" spans="2:33" s="66" customFormat="1" ht="15" customHeight="1">
      <c r="B43" s="590"/>
      <c r="C43" s="224">
        <f t="shared" si="21"/>
        <v>0</v>
      </c>
      <c r="D43" s="272">
        <f>(C$7+$E$7/2)*SUM(Torque_1!A43:T43)*B$3</f>
        <v>0</v>
      </c>
      <c r="E43" s="184">
        <f>Torque_1!R19*$F$3</f>
        <v>0</v>
      </c>
      <c r="F43" s="184">
        <f>Torque_1!S19*$F$3</f>
        <v>0</v>
      </c>
      <c r="G43" s="184">
        <f>Torque_1!T19*$F$3</f>
        <v>0</v>
      </c>
      <c r="H43" s="184">
        <f t="shared" si="19"/>
        <v>0</v>
      </c>
      <c r="I43" s="184">
        <f t="shared" si="19"/>
        <v>0</v>
      </c>
      <c r="J43" s="184">
        <f t="shared" si="19"/>
        <v>0</v>
      </c>
      <c r="K43" s="184">
        <f t="shared" si="1"/>
        <v>0</v>
      </c>
      <c r="L43" s="187">
        <f t="shared" si="2"/>
        <v>0</v>
      </c>
      <c r="M43" s="187">
        <f t="shared" si="3"/>
        <v>0</v>
      </c>
      <c r="N43" s="187">
        <f t="shared" si="4"/>
        <v>0</v>
      </c>
      <c r="O43" s="187">
        <f t="shared" si="5"/>
        <v>0</v>
      </c>
      <c r="P43" s="187">
        <f t="shared" si="6"/>
        <v>0</v>
      </c>
      <c r="Q43" s="187">
        <f t="shared" si="7"/>
        <v>0</v>
      </c>
      <c r="R43" s="187">
        <f t="shared" si="8"/>
        <v>0</v>
      </c>
      <c r="S43" s="187">
        <f t="shared" si="9"/>
        <v>0</v>
      </c>
      <c r="T43" s="187">
        <f t="shared" si="10"/>
        <v>0</v>
      </c>
      <c r="U43" s="227" t="s">
        <v>325</v>
      </c>
      <c r="V43" s="214" t="s">
        <v>326</v>
      </c>
      <c r="W43" s="239" t="e">
        <f t="shared" si="26"/>
        <v>#DIV/0!</v>
      </c>
      <c r="X43" s="211">
        <f t="shared" si="15"/>
        <v>0</v>
      </c>
      <c r="Y43" s="211">
        <f t="shared" si="12"/>
        <v>0</v>
      </c>
      <c r="Z43" s="211" t="e">
        <f t="shared" ca="1" si="23"/>
        <v>#DIV/0!</v>
      </c>
      <c r="AA43" s="184"/>
      <c r="AC43" s="184">
        <f t="shared" si="13"/>
        <v>0</v>
      </c>
      <c r="AD43" s="184">
        <f t="shared" ref="AD43" si="35">AD25</f>
        <v>0</v>
      </c>
      <c r="AE43" s="184">
        <f t="shared" si="20"/>
        <v>0</v>
      </c>
      <c r="AF43" s="184" t="e">
        <f t="shared" ca="1" si="14"/>
        <v>#N/A</v>
      </c>
      <c r="AG43" s="184" t="str">
        <f t="shared" si="16"/>
        <v/>
      </c>
    </row>
    <row r="44" spans="2:33" s="66" customFormat="1" ht="15" customHeight="1">
      <c r="B44" s="590"/>
      <c r="C44" s="224">
        <f t="shared" si="21"/>
        <v>0</v>
      </c>
      <c r="D44" s="272">
        <f>(C$7+$E$7/2)*SUM(Torque_1!A44:T44)*B$3</f>
        <v>0</v>
      </c>
      <c r="E44" s="184">
        <f>Torque_1!R20*$F$3</f>
        <v>0</v>
      </c>
      <c r="F44" s="184">
        <f>Torque_1!S20*$F$3</f>
        <v>0</v>
      </c>
      <c r="G44" s="184">
        <f>Torque_1!T20*$F$3</f>
        <v>0</v>
      </c>
      <c r="H44" s="184">
        <f t="shared" si="19"/>
        <v>0</v>
      </c>
      <c r="I44" s="184">
        <f t="shared" si="19"/>
        <v>0</v>
      </c>
      <c r="J44" s="184">
        <f t="shared" si="19"/>
        <v>0</v>
      </c>
      <c r="K44" s="184">
        <f t="shared" si="1"/>
        <v>0</v>
      </c>
      <c r="L44" s="187">
        <f t="shared" si="2"/>
        <v>0</v>
      </c>
      <c r="M44" s="187">
        <f t="shared" si="3"/>
        <v>0</v>
      </c>
      <c r="N44" s="187">
        <f t="shared" si="4"/>
        <v>0</v>
      </c>
      <c r="O44" s="187">
        <f t="shared" si="5"/>
        <v>0</v>
      </c>
      <c r="P44" s="187">
        <f t="shared" si="6"/>
        <v>0</v>
      </c>
      <c r="Q44" s="187">
        <f t="shared" si="7"/>
        <v>0</v>
      </c>
      <c r="R44" s="187">
        <f t="shared" si="8"/>
        <v>0</v>
      </c>
      <c r="S44" s="187">
        <f t="shared" si="9"/>
        <v>0</v>
      </c>
      <c r="T44" s="187">
        <f t="shared" si="10"/>
        <v>0</v>
      </c>
      <c r="U44" s="187">
        <f>SUM(R31:R37)</f>
        <v>0</v>
      </c>
      <c r="V44" s="212">
        <f ca="1">OFFSET(J30,$H$3,0)</f>
        <v>0</v>
      </c>
      <c r="W44" s="239" t="e">
        <f t="shared" si="26"/>
        <v>#DIV/0!</v>
      </c>
      <c r="X44" s="211">
        <f t="shared" si="15"/>
        <v>0</v>
      </c>
      <c r="Y44" s="211">
        <f t="shared" si="12"/>
        <v>0</v>
      </c>
      <c r="Z44" s="211" t="e">
        <f t="shared" ca="1" si="23"/>
        <v>#DIV/0!</v>
      </c>
      <c r="AA44" s="184"/>
      <c r="AC44" s="184">
        <f t="shared" si="13"/>
        <v>0</v>
      </c>
      <c r="AD44" s="184">
        <f t="shared" ref="AD44" si="36">AD26</f>
        <v>0</v>
      </c>
      <c r="AE44" s="184">
        <f t="shared" si="20"/>
        <v>0</v>
      </c>
      <c r="AF44" s="184" t="e">
        <f t="shared" ca="1" si="14"/>
        <v>#N/A</v>
      </c>
      <c r="AG44" s="184" t="str">
        <f t="shared" si="16"/>
        <v/>
      </c>
    </row>
    <row r="45" spans="2:33" s="66" customFormat="1" ht="15" customHeight="1">
      <c r="B45" s="590"/>
      <c r="C45" s="224">
        <f t="shared" si="21"/>
        <v>0</v>
      </c>
      <c r="D45" s="272">
        <f>(C$7+$E$7/2)*SUM(Torque_1!A45:T45)*B$3</f>
        <v>0</v>
      </c>
      <c r="E45" s="184">
        <f>Torque_1!R21*$F$3</f>
        <v>0</v>
      </c>
      <c r="F45" s="184">
        <f>Torque_1!S21*$F$3</f>
        <v>0</v>
      </c>
      <c r="G45" s="184">
        <f>Torque_1!T21*$F$3</f>
        <v>0</v>
      </c>
      <c r="H45" s="184">
        <f t="shared" si="19"/>
        <v>0</v>
      </c>
      <c r="I45" s="184">
        <f t="shared" si="19"/>
        <v>0</v>
      </c>
      <c r="J45" s="184">
        <f t="shared" si="19"/>
        <v>0</v>
      </c>
      <c r="K45" s="184">
        <f t="shared" si="1"/>
        <v>0</v>
      </c>
      <c r="L45" s="187">
        <f t="shared" si="2"/>
        <v>0</v>
      </c>
      <c r="M45" s="187">
        <f t="shared" si="3"/>
        <v>0</v>
      </c>
      <c r="N45" s="187">
        <f t="shared" si="4"/>
        <v>0</v>
      </c>
      <c r="O45" s="187">
        <f t="shared" si="5"/>
        <v>0</v>
      </c>
      <c r="P45" s="187">
        <f t="shared" si="6"/>
        <v>0</v>
      </c>
      <c r="Q45" s="187">
        <f t="shared" si="7"/>
        <v>0</v>
      </c>
      <c r="R45" s="187">
        <f t="shared" si="8"/>
        <v>0</v>
      </c>
      <c r="S45" s="187">
        <f t="shared" si="9"/>
        <v>0</v>
      </c>
      <c r="T45" s="187">
        <f t="shared" si="10"/>
        <v>0</v>
      </c>
      <c r="U45" s="227" t="s">
        <v>327</v>
      </c>
      <c r="V45" s="214" t="s">
        <v>328</v>
      </c>
      <c r="W45" s="239" t="e">
        <f t="shared" si="26"/>
        <v>#DIV/0!</v>
      </c>
      <c r="X45" s="211">
        <f t="shared" si="15"/>
        <v>0</v>
      </c>
      <c r="Y45" s="211">
        <f t="shared" si="12"/>
        <v>0</v>
      </c>
      <c r="Z45" s="211" t="e">
        <f t="shared" ca="1" si="23"/>
        <v>#DIV/0!</v>
      </c>
      <c r="AA45" s="184"/>
      <c r="AC45" s="184">
        <f t="shared" si="13"/>
        <v>0</v>
      </c>
      <c r="AD45" s="184">
        <f t="shared" ref="AD45" si="37">AD27</f>
        <v>0</v>
      </c>
      <c r="AE45" s="184">
        <f t="shared" si="20"/>
        <v>0</v>
      </c>
      <c r="AF45" s="184" t="e">
        <f t="shared" ca="1" si="14"/>
        <v>#N/A</v>
      </c>
      <c r="AG45" s="184" t="str">
        <f t="shared" si="16"/>
        <v/>
      </c>
    </row>
    <row r="46" spans="2:33" s="66" customFormat="1" ht="15" customHeight="1">
      <c r="B46" s="590"/>
      <c r="C46" s="224">
        <f t="shared" si="21"/>
        <v>0</v>
      </c>
      <c r="D46" s="272">
        <f>(C$7+$E$7/2)*SUM(Torque_1!A46:T46)*B$3</f>
        <v>0</v>
      </c>
      <c r="E46" s="184">
        <f>Torque_1!R22*$F$3</f>
        <v>0</v>
      </c>
      <c r="F46" s="184">
        <f>Torque_1!S22*$F$3</f>
        <v>0</v>
      </c>
      <c r="G46" s="184">
        <f>Torque_1!T22*$F$3</f>
        <v>0</v>
      </c>
      <c r="H46" s="184">
        <f t="shared" si="19"/>
        <v>0</v>
      </c>
      <c r="I46" s="184">
        <f t="shared" si="19"/>
        <v>0</v>
      </c>
      <c r="J46" s="184">
        <f t="shared" si="19"/>
        <v>0</v>
      </c>
      <c r="K46" s="184">
        <f t="shared" si="1"/>
        <v>0</v>
      </c>
      <c r="L46" s="187">
        <f t="shared" si="2"/>
        <v>0</v>
      </c>
      <c r="M46" s="187">
        <f t="shared" si="3"/>
        <v>0</v>
      </c>
      <c r="N46" s="187">
        <f t="shared" si="4"/>
        <v>0</v>
      </c>
      <c r="O46" s="187">
        <f t="shared" si="5"/>
        <v>0</v>
      </c>
      <c r="P46" s="187">
        <f t="shared" si="6"/>
        <v>0</v>
      </c>
      <c r="Q46" s="187">
        <f t="shared" si="7"/>
        <v>0</v>
      </c>
      <c r="R46" s="187">
        <f t="shared" si="8"/>
        <v>0</v>
      </c>
      <c r="S46" s="187">
        <f t="shared" si="9"/>
        <v>0</v>
      </c>
      <c r="T46" s="187">
        <f t="shared" si="10"/>
        <v>0</v>
      </c>
      <c r="U46" s="187">
        <f>SUM(S31:S37)</f>
        <v>0</v>
      </c>
      <c r="V46" s="213">
        <f ca="1">OFFSET(K30,$H$3-1,0)</f>
        <v>0</v>
      </c>
      <c r="W46" s="239" t="e">
        <f t="shared" si="26"/>
        <v>#DIV/0!</v>
      </c>
      <c r="X46" s="211">
        <f t="shared" si="15"/>
        <v>0</v>
      </c>
      <c r="Y46" s="211">
        <f t="shared" si="12"/>
        <v>0</v>
      </c>
      <c r="Z46" s="211" t="e">
        <f t="shared" ca="1" si="23"/>
        <v>#DIV/0!</v>
      </c>
      <c r="AA46" s="184"/>
      <c r="AC46" s="184">
        <f t="shared" si="13"/>
        <v>0</v>
      </c>
      <c r="AD46" s="184">
        <f t="shared" ref="AD46" si="38">AD28</f>
        <v>0</v>
      </c>
      <c r="AE46" s="184">
        <f t="shared" si="20"/>
        <v>0</v>
      </c>
      <c r="AF46" s="184" t="e">
        <f t="shared" ca="1" si="14"/>
        <v>#N/A</v>
      </c>
      <c r="AG46" s="184" t="str">
        <f t="shared" si="16"/>
        <v/>
      </c>
    </row>
    <row r="47" spans="2:33" s="66" customFormat="1" ht="15" customHeight="1">
      <c r="B47" s="590"/>
      <c r="C47" s="224">
        <f t="shared" si="21"/>
        <v>0</v>
      </c>
      <c r="D47" s="272">
        <f>(C$7+$E$7/2)*SUM(Torque_1!A47:T47)*B$3</f>
        <v>0</v>
      </c>
      <c r="E47" s="184">
        <f>Torque_1!R23*$F$3</f>
        <v>0</v>
      </c>
      <c r="F47" s="184">
        <f>Torque_1!S23*$F$3</f>
        <v>0</v>
      </c>
      <c r="G47" s="184">
        <f>Torque_1!T23*$F$3</f>
        <v>0</v>
      </c>
      <c r="H47" s="184">
        <f t="shared" ref="H47:J48" si="39">E47-E$31</f>
        <v>0</v>
      </c>
      <c r="I47" s="184">
        <f t="shared" si="39"/>
        <v>0</v>
      </c>
      <c r="J47" s="184">
        <f t="shared" si="39"/>
        <v>0</v>
      </c>
      <c r="K47" s="184">
        <f t="shared" si="1"/>
        <v>0</v>
      </c>
      <c r="L47" s="187">
        <f t="shared" si="2"/>
        <v>0</v>
      </c>
      <c r="M47" s="187">
        <f t="shared" si="3"/>
        <v>0</v>
      </c>
      <c r="N47" s="187">
        <f t="shared" si="4"/>
        <v>0</v>
      </c>
      <c r="O47" s="187">
        <f t="shared" si="5"/>
        <v>0</v>
      </c>
      <c r="P47" s="187">
        <f t="shared" si="6"/>
        <v>0</v>
      </c>
      <c r="Q47" s="187">
        <f t="shared" si="7"/>
        <v>0</v>
      </c>
      <c r="R47" s="187">
        <f t="shared" si="8"/>
        <v>0</v>
      </c>
      <c r="S47" s="187">
        <f t="shared" si="9"/>
        <v>0</v>
      </c>
      <c r="T47" s="187">
        <f t="shared" si="10"/>
        <v>0</v>
      </c>
      <c r="U47" s="227" t="s">
        <v>228</v>
      </c>
      <c r="V47" s="187"/>
      <c r="W47" s="239" t="e">
        <f t="shared" si="26"/>
        <v>#DIV/0!</v>
      </c>
      <c r="X47" s="211">
        <f t="shared" si="15"/>
        <v>0</v>
      </c>
      <c r="Y47" s="211">
        <f t="shared" si="12"/>
        <v>0</v>
      </c>
      <c r="Z47" s="211" t="e">
        <f t="shared" ca="1" si="23"/>
        <v>#DIV/0!</v>
      </c>
      <c r="AA47" s="184"/>
      <c r="AC47" s="184">
        <f t="shared" si="13"/>
        <v>0</v>
      </c>
      <c r="AD47" s="184">
        <f t="shared" ref="AD47" si="40">AD29</f>
        <v>0</v>
      </c>
      <c r="AE47" s="184">
        <f t="shared" si="20"/>
        <v>0</v>
      </c>
      <c r="AF47" s="184" t="e">
        <f t="shared" ca="1" si="14"/>
        <v>#N/A</v>
      </c>
      <c r="AG47" s="184" t="str">
        <f t="shared" si="16"/>
        <v/>
      </c>
    </row>
    <row r="48" spans="2:33" s="66" customFormat="1" ht="15" customHeight="1">
      <c r="B48" s="591"/>
      <c r="C48" s="224">
        <f t="shared" si="21"/>
        <v>0</v>
      </c>
      <c r="D48" s="272">
        <f>(C$7+$E$7/2)*SUM(Torque_1!A48:T48)*B$3</f>
        <v>0</v>
      </c>
      <c r="E48" s="184">
        <f>Torque_1!R24*$F$3</f>
        <v>0</v>
      </c>
      <c r="F48" s="184">
        <f>Torque_1!S24*$F$3</f>
        <v>0</v>
      </c>
      <c r="G48" s="184">
        <f>Torque_1!T24*$F$3</f>
        <v>0</v>
      </c>
      <c r="H48" s="184">
        <f t="shared" si="39"/>
        <v>0</v>
      </c>
      <c r="I48" s="184">
        <f t="shared" si="39"/>
        <v>0</v>
      </c>
      <c r="J48" s="184">
        <f t="shared" si="39"/>
        <v>0</v>
      </c>
      <c r="K48" s="184">
        <f t="shared" si="1"/>
        <v>0</v>
      </c>
      <c r="L48" s="187">
        <f t="shared" si="2"/>
        <v>0</v>
      </c>
      <c r="M48" s="187">
        <f t="shared" si="3"/>
        <v>0</v>
      </c>
      <c r="N48" s="187">
        <f t="shared" si="4"/>
        <v>0</v>
      </c>
      <c r="O48" s="187">
        <f t="shared" si="5"/>
        <v>0</v>
      </c>
      <c r="P48" s="187">
        <f t="shared" si="6"/>
        <v>0</v>
      </c>
      <c r="Q48" s="187">
        <f t="shared" si="7"/>
        <v>0</v>
      </c>
      <c r="R48" s="187">
        <f t="shared" si="8"/>
        <v>0</v>
      </c>
      <c r="S48" s="187">
        <f t="shared" si="9"/>
        <v>0</v>
      </c>
      <c r="T48" s="187">
        <f t="shared" si="10"/>
        <v>0</v>
      </c>
      <c r="U48" s="187">
        <f>SUM(T31:T37)</f>
        <v>0</v>
      </c>
      <c r="V48" s="187"/>
      <c r="W48" s="239" t="e">
        <f t="shared" si="26"/>
        <v>#DIV/0!</v>
      </c>
      <c r="X48" s="211">
        <f t="shared" si="15"/>
        <v>0</v>
      </c>
      <c r="Y48" s="211">
        <f t="shared" si="12"/>
        <v>0</v>
      </c>
      <c r="Z48" s="211" t="e">
        <f t="shared" ca="1" si="23"/>
        <v>#DIV/0!</v>
      </c>
      <c r="AA48" s="184"/>
      <c r="AC48" s="184">
        <f t="shared" si="13"/>
        <v>0</v>
      </c>
      <c r="AD48" s="184">
        <f t="shared" ref="AD48" si="41">AD30</f>
        <v>0</v>
      </c>
      <c r="AE48" s="184">
        <f t="shared" si="20"/>
        <v>0</v>
      </c>
      <c r="AF48" s="184" t="e">
        <f t="shared" ca="1" si="14"/>
        <v>#N/A</v>
      </c>
      <c r="AG48" s="184" t="str">
        <f t="shared" si="16"/>
        <v/>
      </c>
    </row>
    <row r="49" spans="1:26" s="66" customFormat="1" ht="15" customHeight="1">
      <c r="B49" s="68"/>
      <c r="C49" s="68"/>
      <c r="D49" s="68"/>
      <c r="E49" s="43"/>
      <c r="F49" s="43"/>
      <c r="G49" s="47"/>
      <c r="H49" s="47"/>
      <c r="I49" s="47"/>
      <c r="J49" s="47"/>
      <c r="K49" s="47"/>
      <c r="L49" s="47"/>
      <c r="M49" s="47"/>
      <c r="N49" s="43"/>
      <c r="O49" s="43"/>
      <c r="P49" s="43"/>
      <c r="Q49" s="43"/>
      <c r="R49" s="43"/>
      <c r="S49" s="43"/>
      <c r="T49" s="43"/>
    </row>
    <row r="50" spans="1:26" s="66" customFormat="1" ht="15" customHeight="1">
      <c r="A50" s="40" t="s">
        <v>329</v>
      </c>
      <c r="B50" s="68"/>
      <c r="C50" s="68"/>
      <c r="D50" s="68"/>
      <c r="E50" s="43"/>
      <c r="F50" s="43"/>
      <c r="G50" s="47"/>
      <c r="H50" s="47"/>
      <c r="I50" s="47"/>
      <c r="J50" s="47"/>
      <c r="K50" s="47"/>
      <c r="L50" s="47"/>
      <c r="M50" s="47"/>
      <c r="N50" s="47"/>
      <c r="O50" s="43"/>
      <c r="P50" s="43"/>
      <c r="Q50" s="43"/>
      <c r="R50" s="43"/>
      <c r="S50" s="43"/>
      <c r="T50" s="43"/>
    </row>
    <row r="51" spans="1:26" s="66" customFormat="1" ht="15" customHeight="1">
      <c r="B51" s="566" t="s">
        <v>330</v>
      </c>
      <c r="C51" s="566" t="s">
        <v>272</v>
      </c>
      <c r="D51" s="586" t="s">
        <v>331</v>
      </c>
      <c r="E51" s="587"/>
      <c r="F51" s="587"/>
      <c r="G51" s="587"/>
      <c r="H51" s="587"/>
      <c r="I51" s="588"/>
      <c r="J51" s="566" t="s">
        <v>332</v>
      </c>
      <c r="K51" s="566" t="s">
        <v>333</v>
      </c>
      <c r="L51" s="566" t="s">
        <v>335</v>
      </c>
      <c r="M51" s="578" t="s">
        <v>653</v>
      </c>
      <c r="N51" s="579"/>
      <c r="O51" s="579"/>
      <c r="P51" s="579"/>
      <c r="Q51" s="579"/>
      <c r="R51" s="580"/>
      <c r="S51" s="574" t="s">
        <v>337</v>
      </c>
      <c r="T51" s="571" t="s">
        <v>659</v>
      </c>
      <c r="U51" s="572"/>
      <c r="V51" s="572"/>
      <c r="W51" s="572"/>
      <c r="Y51" s="576" t="s">
        <v>338</v>
      </c>
      <c r="Z51" s="190" t="s">
        <v>239</v>
      </c>
    </row>
    <row r="52" spans="1:26" s="66" customFormat="1" ht="15" customHeight="1">
      <c r="B52" s="596"/>
      <c r="C52" s="596"/>
      <c r="D52" s="226" t="s">
        <v>339</v>
      </c>
      <c r="E52" s="226" t="s">
        <v>340</v>
      </c>
      <c r="F52" s="226" t="s">
        <v>341</v>
      </c>
      <c r="G52" s="226" t="s">
        <v>342</v>
      </c>
      <c r="H52" s="226" t="s">
        <v>343</v>
      </c>
      <c r="I52" s="226" t="s">
        <v>344</v>
      </c>
      <c r="J52" s="567"/>
      <c r="K52" s="567"/>
      <c r="L52" s="567"/>
      <c r="M52" s="318" t="s">
        <v>650</v>
      </c>
      <c r="N52" s="318" t="s">
        <v>47</v>
      </c>
      <c r="O52" s="318" t="s">
        <v>651</v>
      </c>
      <c r="P52" s="318" t="s">
        <v>655</v>
      </c>
      <c r="Q52" s="318" t="s">
        <v>336</v>
      </c>
      <c r="R52" s="318" t="s">
        <v>652</v>
      </c>
      <c r="S52" s="575"/>
      <c r="T52" s="318" t="s">
        <v>660</v>
      </c>
      <c r="U52" s="318" t="s">
        <v>655</v>
      </c>
      <c r="V52" s="318" t="s">
        <v>336</v>
      </c>
      <c r="W52" s="318" t="s">
        <v>652</v>
      </c>
      <c r="Y52" s="577"/>
      <c r="Z52" s="190" t="s">
        <v>345</v>
      </c>
    </row>
    <row r="53" spans="1:26" s="66" customFormat="1" ht="15" customHeight="1">
      <c r="B53" s="567"/>
      <c r="C53" s="567"/>
      <c r="D53" s="227" t="s">
        <v>346</v>
      </c>
      <c r="E53" s="227" t="s">
        <v>347</v>
      </c>
      <c r="F53" s="227" t="s">
        <v>237</v>
      </c>
      <c r="G53" s="227" t="s">
        <v>348</v>
      </c>
      <c r="H53" s="227" t="s">
        <v>349</v>
      </c>
      <c r="I53" s="227" t="s">
        <v>350</v>
      </c>
      <c r="J53" s="227" t="s">
        <v>351</v>
      </c>
      <c r="K53" s="227" t="s">
        <v>352</v>
      </c>
      <c r="L53" s="189" t="s">
        <v>353</v>
      </c>
      <c r="M53" s="227" t="s">
        <v>354</v>
      </c>
      <c r="N53" s="227" t="s">
        <v>355</v>
      </c>
      <c r="O53" s="227" t="s">
        <v>355</v>
      </c>
      <c r="P53" s="319" t="s">
        <v>369</v>
      </c>
      <c r="Q53" s="227"/>
      <c r="R53" s="226" t="s">
        <v>355</v>
      </c>
      <c r="S53" s="194" t="str">
        <f>IF(SUM(S54:S89)=0,"","초과")</f>
        <v/>
      </c>
      <c r="T53" s="302" t="s">
        <v>232</v>
      </c>
      <c r="U53" s="319" t="s">
        <v>369</v>
      </c>
      <c r="V53" s="227"/>
      <c r="W53" s="314" t="s">
        <v>232</v>
      </c>
      <c r="Y53" s="184">
        <v>1</v>
      </c>
      <c r="Z53" s="184">
        <v>13.97</v>
      </c>
    </row>
    <row r="54" spans="1:26" s="66" customFormat="1" ht="15" customHeight="1">
      <c r="B54" s="592" t="s">
        <v>356</v>
      </c>
      <c r="C54" s="317">
        <f t="shared" ref="C54:C89" si="42">C13</f>
        <v>0</v>
      </c>
      <c r="D54" s="317">
        <f>IF(C54=0,0,SQRT(SUMSQ(H13-K13,I13-K13,J13-K13)/6)/K13*100)</f>
        <v>0</v>
      </c>
      <c r="E54" s="317">
        <f>IF(C54=0,0,$G$3/K13/SQRT(6)*100)</f>
        <v>0</v>
      </c>
      <c r="F54" s="317">
        <f>ABS(Y13)</f>
        <v>0</v>
      </c>
      <c r="G54" s="317"/>
      <c r="H54" s="317">
        <f>IF(C54=0,0,Z13)</f>
        <v>0</v>
      </c>
      <c r="I54" s="317">
        <f>IF(C54=0,0,토크교정기BMC!F$90*100/2)</f>
        <v>0</v>
      </c>
      <c r="J54" s="317">
        <f>SQRT(SUMSQ(D54:H54,I54))</f>
        <v>0</v>
      </c>
      <c r="K54" s="316" t="str">
        <f>IF(OR(C54=0,D54=0),"∞",ROUNDDOWN(J54^4/SUM(D54^4/2),0))</f>
        <v>∞</v>
      </c>
      <c r="L54" s="317">
        <f t="shared" ref="L54:L89" ca="1" si="43">IF(TYPE(K54)=16,2,OFFSET($Z$52,MATCH(K54,$Y$53:$Y$63),0))</f>
        <v>2</v>
      </c>
      <c r="M54" s="323">
        <f ca="1">J54*MAX(L$54:L$89)</f>
        <v>0</v>
      </c>
      <c r="N54" s="316">
        <f>$C$3*100</f>
        <v>0</v>
      </c>
      <c r="O54" s="317">
        <f ca="1">MAX(M54:N54)</f>
        <v>0</v>
      </c>
      <c r="P54" s="320">
        <f ca="1">MIN(P55:P89)</f>
        <v>6</v>
      </c>
      <c r="Q54" s="316" t="e">
        <f ca="1">IF(ABS((O54-ROUND(O54,$P$54))/O54)*100&lt;=5,FALSE,TRUE)</f>
        <v>#DIV/0!</v>
      </c>
      <c r="R54" s="316" t="e">
        <f ca="1">IF(Q54=TRUE,ROUNDUP(O54,P$54),ROUND(O54,P$54))</f>
        <v>#DIV/0!</v>
      </c>
      <c r="S54" s="316">
        <f t="shared" ref="S54:S89" si="44">IF(L94=FALSE,0,IF(OR(C54=0,R54&gt;=N54),0,1))</f>
        <v>0</v>
      </c>
      <c r="T54" s="317">
        <f t="shared" ref="T54:T89" ca="1" si="45">C13*O54%</f>
        <v>0</v>
      </c>
      <c r="U54" s="320">
        <f ca="1">MIN(U55:U89)</f>
        <v>6</v>
      </c>
      <c r="V54" s="316" t="e">
        <f ca="1">IF(ABS((T54-ROUND(T54,$U$54))/T54)*100&lt;=5,FALSE,TRUE)</f>
        <v>#DIV/0!</v>
      </c>
      <c r="W54" s="316" t="e">
        <f ca="1">IF(V54=TRUE,ROUNDUP(T54,U$54),ROUND(T54,U$54))</f>
        <v>#DIV/0!</v>
      </c>
      <c r="Y54" s="184">
        <v>2</v>
      </c>
      <c r="Z54" s="184">
        <v>4.53</v>
      </c>
    </row>
    <row r="55" spans="1:26" s="66" customFormat="1" ht="15" customHeight="1">
      <c r="B55" s="593"/>
      <c r="C55" s="317">
        <f t="shared" si="42"/>
        <v>0</v>
      </c>
      <c r="D55" s="317">
        <f t="shared" ref="D55:D89" si="46">IF(C55=0,0,SQRT(SUMSQ(H14-K14,I14-K14,J14-K14)/6)/K14*100)</f>
        <v>0</v>
      </c>
      <c r="E55" s="317">
        <f t="shared" ref="E55:E89" si="47">IF(C55=0,0,$G$3/K14/SQRT(6)*100)</f>
        <v>0</v>
      </c>
      <c r="F55" s="317">
        <f t="shared" ref="F55:F89" si="48">ABS(Y14)</f>
        <v>0</v>
      </c>
      <c r="G55" s="317"/>
      <c r="H55" s="317">
        <f t="shared" ref="H55:H89" si="49">IF(C55=0,0,Z14)</f>
        <v>0</v>
      </c>
      <c r="I55" s="317">
        <f>IF(C55=0,0,토크교정기BMC!F$90*100/2)</f>
        <v>0</v>
      </c>
      <c r="J55" s="317">
        <f t="shared" ref="J55:J89" si="50">SQRT(SUMSQ(D55:H55,I55))</f>
        <v>0</v>
      </c>
      <c r="K55" s="316" t="str">
        <f t="shared" ref="K55:K89" si="51">IF(OR(C55=0,D55=0),"∞",ROUNDDOWN(J55^4/SUM(D55^4/2),0))</f>
        <v>∞</v>
      </c>
      <c r="L55" s="317">
        <f t="shared" ca="1" si="43"/>
        <v>2</v>
      </c>
      <c r="M55" s="323">
        <f t="shared" ref="M55:M89" ca="1" si="52">J55*MAX(L$54:L$89)</f>
        <v>0</v>
      </c>
      <c r="N55" s="316">
        <f t="shared" ref="N55:N89" si="53">$C$3*100</f>
        <v>0</v>
      </c>
      <c r="O55" s="317">
        <f t="shared" ref="O55:O89" ca="1" si="54">MAX(M55:N55)</f>
        <v>0</v>
      </c>
      <c r="P55" s="316">
        <f ca="1">IF(TYPE(O55)=16,"",IF(ABS(O55)&lt;0.0001,6,IF(ABS(O55)&lt;0.001,5,IF(ABS(O55)&lt;0.01,4,IF(ABS(O55)&lt;0.1,3,IF(ABS(O55)&lt;1,2,IF(ABS(O55)&lt;10,1,0)))))))</f>
        <v>6</v>
      </c>
      <c r="Q55" s="316" t="e">
        <f t="shared" ref="Q55:Q89" ca="1" si="55">IF(ABS((O55-ROUND(O55,$P$54))/O55)*100&lt;=5,FALSE,TRUE)</f>
        <v>#DIV/0!</v>
      </c>
      <c r="R55" s="316" t="e">
        <f t="shared" ref="R55:R89" ca="1" si="56">IF(Q55=TRUE,ROUNDUP(O55,P$54),ROUND(O55,P$54))</f>
        <v>#DIV/0!</v>
      </c>
      <c r="S55" s="316">
        <f t="shared" si="44"/>
        <v>0</v>
      </c>
      <c r="T55" s="317">
        <f t="shared" ca="1" si="45"/>
        <v>0</v>
      </c>
      <c r="U55" s="316">
        <f ca="1">IF(TYPE(T55)=16,"",IF(ABS(T55)&lt;0.0001,6,IF(ABS(T55)&lt;0.001,5,IF(ABS(T55)&lt;0.01,4,IF(ABS(T55)&lt;0.1,3,IF(ABS(T55)&lt;1,2,IF(ABS(T55)&lt;10,1,0)))))))</f>
        <v>6</v>
      </c>
      <c r="V55" s="316" t="e">
        <f t="shared" ref="V55:V89" ca="1" si="57">IF(ABS((T55-ROUND(T55,$U$54))/T55)*100&lt;=5,FALSE,TRUE)</f>
        <v>#DIV/0!</v>
      </c>
      <c r="W55" s="316" t="e">
        <f t="shared" ref="W55:W59" ca="1" si="58">IF(V55=TRUE,ROUNDUP(T55,U$54),ROUND(T55,U$54))</f>
        <v>#DIV/0!</v>
      </c>
      <c r="Y55" s="184">
        <v>3</v>
      </c>
      <c r="Z55" s="184">
        <v>3.31</v>
      </c>
    </row>
    <row r="56" spans="1:26" s="66" customFormat="1" ht="15" customHeight="1">
      <c r="B56" s="593"/>
      <c r="C56" s="317">
        <f t="shared" si="42"/>
        <v>0</v>
      </c>
      <c r="D56" s="317">
        <f t="shared" si="46"/>
        <v>0</v>
      </c>
      <c r="E56" s="317">
        <f t="shared" si="47"/>
        <v>0</v>
      </c>
      <c r="F56" s="317">
        <f t="shared" si="48"/>
        <v>0</v>
      </c>
      <c r="G56" s="317"/>
      <c r="H56" s="317">
        <f t="shared" si="49"/>
        <v>0</v>
      </c>
      <c r="I56" s="317">
        <f>IF(C56=0,0,토크교정기BMC!F$90*100/2)</f>
        <v>0</v>
      </c>
      <c r="J56" s="317">
        <f t="shared" si="50"/>
        <v>0</v>
      </c>
      <c r="K56" s="316" t="str">
        <f t="shared" si="51"/>
        <v>∞</v>
      </c>
      <c r="L56" s="317">
        <f t="shared" ca="1" si="43"/>
        <v>2</v>
      </c>
      <c r="M56" s="323">
        <f t="shared" ca="1" si="52"/>
        <v>0</v>
      </c>
      <c r="N56" s="316">
        <f t="shared" si="53"/>
        <v>0</v>
      </c>
      <c r="O56" s="317">
        <f t="shared" ca="1" si="54"/>
        <v>0</v>
      </c>
      <c r="P56" s="316">
        <f t="shared" ref="P56:P71" ca="1" si="59">IF(TYPE(O56)=16,"",IF(ABS(O56)&lt;0.0001,6,IF(ABS(O56)&lt;0.001,5,IF(ABS(O56)&lt;0.01,4,IF(ABS(O56)&lt;0.1,3,IF(ABS(O56)&lt;1,2,IF(ABS(O56)&lt;10,1,0)))))))</f>
        <v>6</v>
      </c>
      <c r="Q56" s="316" t="e">
        <f ca="1">IF(ABS((O56-ROUND(O56,$P$54))/O56)*100&lt;=5,FALSE,TRUE)</f>
        <v>#DIV/0!</v>
      </c>
      <c r="R56" s="316" t="e">
        <f t="shared" ca="1" si="56"/>
        <v>#DIV/0!</v>
      </c>
      <c r="S56" s="316">
        <f t="shared" si="44"/>
        <v>0</v>
      </c>
      <c r="T56" s="317">
        <f t="shared" ca="1" si="45"/>
        <v>0</v>
      </c>
      <c r="U56" s="316">
        <f t="shared" ref="U56:U71" ca="1" si="60">IF(TYPE(T56)=16,"",IF(ABS(T56)&lt;0.0001,6,IF(ABS(T56)&lt;0.001,5,IF(ABS(T56)&lt;0.01,4,IF(ABS(T56)&lt;0.1,3,IF(ABS(T56)&lt;1,2,IF(ABS(T56)&lt;10,1,0)))))))</f>
        <v>6</v>
      </c>
      <c r="V56" s="316" t="e">
        <f t="shared" ca="1" si="57"/>
        <v>#DIV/0!</v>
      </c>
      <c r="W56" s="316" t="e">
        <f t="shared" ca="1" si="58"/>
        <v>#DIV/0!</v>
      </c>
      <c r="Y56" s="184">
        <v>4</v>
      </c>
      <c r="Z56" s="184">
        <v>2.87</v>
      </c>
    </row>
    <row r="57" spans="1:26" s="66" customFormat="1" ht="15" customHeight="1">
      <c r="B57" s="593"/>
      <c r="C57" s="317">
        <f t="shared" si="42"/>
        <v>0</v>
      </c>
      <c r="D57" s="317">
        <f t="shared" si="46"/>
        <v>0</v>
      </c>
      <c r="E57" s="317">
        <f t="shared" si="47"/>
        <v>0</v>
      </c>
      <c r="F57" s="317">
        <f t="shared" si="48"/>
        <v>0</v>
      </c>
      <c r="G57" s="317"/>
      <c r="H57" s="317">
        <f t="shared" si="49"/>
        <v>0</v>
      </c>
      <c r="I57" s="317">
        <f>IF(C57=0,0,토크교정기BMC!F$90*100/2)</f>
        <v>0</v>
      </c>
      <c r="J57" s="317">
        <f t="shared" si="50"/>
        <v>0</v>
      </c>
      <c r="K57" s="316" t="str">
        <f t="shared" si="51"/>
        <v>∞</v>
      </c>
      <c r="L57" s="317">
        <f t="shared" ca="1" si="43"/>
        <v>2</v>
      </c>
      <c r="M57" s="323">
        <f t="shared" ca="1" si="52"/>
        <v>0</v>
      </c>
      <c r="N57" s="316">
        <f t="shared" si="53"/>
        <v>0</v>
      </c>
      <c r="O57" s="317">
        <f t="shared" ca="1" si="54"/>
        <v>0</v>
      </c>
      <c r="P57" s="316">
        <f t="shared" ca="1" si="59"/>
        <v>6</v>
      </c>
      <c r="Q57" s="316" t="e">
        <f ca="1">IF(ABS((O57-ROUND(O57,$P$54))/O57)*100&lt;=5,FALSE,TRUE)</f>
        <v>#DIV/0!</v>
      </c>
      <c r="R57" s="316" t="e">
        <f t="shared" ca="1" si="56"/>
        <v>#DIV/0!</v>
      </c>
      <c r="S57" s="316">
        <f t="shared" si="44"/>
        <v>0</v>
      </c>
      <c r="T57" s="317">
        <f t="shared" ca="1" si="45"/>
        <v>0</v>
      </c>
      <c r="U57" s="316">
        <f t="shared" ca="1" si="60"/>
        <v>6</v>
      </c>
      <c r="V57" s="316" t="e">
        <f t="shared" ca="1" si="57"/>
        <v>#DIV/0!</v>
      </c>
      <c r="W57" s="316" t="e">
        <f t="shared" ca="1" si="58"/>
        <v>#DIV/0!</v>
      </c>
      <c r="Y57" s="184">
        <v>5</v>
      </c>
      <c r="Z57" s="184">
        <v>2.65</v>
      </c>
    </row>
    <row r="58" spans="1:26" s="66" customFormat="1" ht="15" customHeight="1">
      <c r="B58" s="593"/>
      <c r="C58" s="317">
        <f t="shared" si="42"/>
        <v>0</v>
      </c>
      <c r="D58" s="317">
        <f t="shared" si="46"/>
        <v>0</v>
      </c>
      <c r="E58" s="317">
        <f t="shared" si="47"/>
        <v>0</v>
      </c>
      <c r="F58" s="317">
        <f t="shared" si="48"/>
        <v>0</v>
      </c>
      <c r="G58" s="317"/>
      <c r="H58" s="317">
        <f t="shared" si="49"/>
        <v>0</v>
      </c>
      <c r="I58" s="317">
        <f>IF(C58=0,0,토크교정기BMC!F$90*100/2)</f>
        <v>0</v>
      </c>
      <c r="J58" s="317">
        <f t="shared" si="50"/>
        <v>0</v>
      </c>
      <c r="K58" s="316" t="str">
        <f t="shared" si="51"/>
        <v>∞</v>
      </c>
      <c r="L58" s="317">
        <f t="shared" ca="1" si="43"/>
        <v>2</v>
      </c>
      <c r="M58" s="323">
        <f t="shared" ca="1" si="52"/>
        <v>0</v>
      </c>
      <c r="N58" s="316">
        <f t="shared" si="53"/>
        <v>0</v>
      </c>
      <c r="O58" s="317">
        <f t="shared" ca="1" si="54"/>
        <v>0</v>
      </c>
      <c r="P58" s="316">
        <f t="shared" ca="1" si="59"/>
        <v>6</v>
      </c>
      <c r="Q58" s="316" t="e">
        <f ca="1">IF(ABS((O58-ROUND(O58,$P$54))/O58)*100&lt;=5,FALSE,TRUE)</f>
        <v>#DIV/0!</v>
      </c>
      <c r="R58" s="316" t="e">
        <f t="shared" ca="1" si="56"/>
        <v>#DIV/0!</v>
      </c>
      <c r="S58" s="316">
        <f t="shared" si="44"/>
        <v>0</v>
      </c>
      <c r="T58" s="317">
        <f t="shared" ca="1" si="45"/>
        <v>0</v>
      </c>
      <c r="U58" s="316">
        <f t="shared" ca="1" si="60"/>
        <v>6</v>
      </c>
      <c r="V58" s="316" t="e">
        <f t="shared" ca="1" si="57"/>
        <v>#DIV/0!</v>
      </c>
      <c r="W58" s="316" t="e">
        <f t="shared" ca="1" si="58"/>
        <v>#DIV/0!</v>
      </c>
      <c r="Y58" s="184">
        <v>6</v>
      </c>
      <c r="Z58" s="184">
        <v>2.52</v>
      </c>
    </row>
    <row r="59" spans="1:26" s="66" customFormat="1" ht="15" customHeight="1">
      <c r="B59" s="593"/>
      <c r="C59" s="317">
        <f t="shared" si="42"/>
        <v>0</v>
      </c>
      <c r="D59" s="317">
        <f t="shared" si="46"/>
        <v>0</v>
      </c>
      <c r="E59" s="317">
        <f t="shared" si="47"/>
        <v>0</v>
      </c>
      <c r="F59" s="317">
        <f t="shared" si="48"/>
        <v>0</v>
      </c>
      <c r="G59" s="317"/>
      <c r="H59" s="317">
        <f t="shared" si="49"/>
        <v>0</v>
      </c>
      <c r="I59" s="317">
        <f>IF(C59=0,0,토크교정기BMC!F$90*100/2)</f>
        <v>0</v>
      </c>
      <c r="J59" s="317">
        <f t="shared" si="50"/>
        <v>0</v>
      </c>
      <c r="K59" s="316" t="str">
        <f t="shared" si="51"/>
        <v>∞</v>
      </c>
      <c r="L59" s="317">
        <f t="shared" ca="1" si="43"/>
        <v>2</v>
      </c>
      <c r="M59" s="323">
        <f t="shared" ca="1" si="52"/>
        <v>0</v>
      </c>
      <c r="N59" s="316">
        <f t="shared" si="53"/>
        <v>0</v>
      </c>
      <c r="O59" s="317">
        <f t="shared" ca="1" si="54"/>
        <v>0</v>
      </c>
      <c r="P59" s="316">
        <f t="shared" ca="1" si="59"/>
        <v>6</v>
      </c>
      <c r="Q59" s="316" t="e">
        <f ca="1">IF(ABS((O59-ROUND(O59,$P$54))/O59)*100&lt;=5,FALSE,TRUE)</f>
        <v>#DIV/0!</v>
      </c>
      <c r="R59" s="316" t="e">
        <f t="shared" ca="1" si="56"/>
        <v>#DIV/0!</v>
      </c>
      <c r="S59" s="316">
        <f t="shared" si="44"/>
        <v>0</v>
      </c>
      <c r="T59" s="317">
        <f t="shared" ca="1" si="45"/>
        <v>0</v>
      </c>
      <c r="U59" s="316">
        <f t="shared" ca="1" si="60"/>
        <v>6</v>
      </c>
      <c r="V59" s="316" t="e">
        <f t="shared" ca="1" si="57"/>
        <v>#DIV/0!</v>
      </c>
      <c r="W59" s="316" t="e">
        <f t="shared" ca="1" si="58"/>
        <v>#DIV/0!</v>
      </c>
      <c r="Y59" s="184">
        <v>7</v>
      </c>
      <c r="Z59" s="184">
        <v>2.4300000000000002</v>
      </c>
    </row>
    <row r="60" spans="1:26" s="66" customFormat="1" ht="15" customHeight="1">
      <c r="B60" s="593"/>
      <c r="C60" s="317">
        <f t="shared" si="42"/>
        <v>0</v>
      </c>
      <c r="D60" s="317">
        <f t="shared" si="46"/>
        <v>0</v>
      </c>
      <c r="E60" s="317">
        <f t="shared" si="47"/>
        <v>0</v>
      </c>
      <c r="F60" s="317">
        <f t="shared" si="48"/>
        <v>0</v>
      </c>
      <c r="G60" s="317"/>
      <c r="H60" s="317">
        <f t="shared" si="49"/>
        <v>0</v>
      </c>
      <c r="I60" s="317">
        <f>IF(C60=0,0,토크교정기BMC!F$90*100/2)</f>
        <v>0</v>
      </c>
      <c r="J60" s="317">
        <f t="shared" si="50"/>
        <v>0</v>
      </c>
      <c r="K60" s="316" t="str">
        <f t="shared" si="51"/>
        <v>∞</v>
      </c>
      <c r="L60" s="317">
        <f t="shared" ca="1" si="43"/>
        <v>2</v>
      </c>
      <c r="M60" s="323">
        <f t="shared" ca="1" si="52"/>
        <v>0</v>
      </c>
      <c r="N60" s="316">
        <f t="shared" si="53"/>
        <v>0</v>
      </c>
      <c r="O60" s="317">
        <f t="shared" ca="1" si="54"/>
        <v>0</v>
      </c>
      <c r="P60" s="316">
        <f t="shared" ca="1" si="59"/>
        <v>6</v>
      </c>
      <c r="Q60" s="316" t="e">
        <f t="shared" ca="1" si="55"/>
        <v>#DIV/0!</v>
      </c>
      <c r="R60" s="316" t="e">
        <f ca="1">IF(Q60=TRUE,ROUNDUP(O60,P$54),ROUND(O60,P$54))</f>
        <v>#DIV/0!</v>
      </c>
      <c r="S60" s="316">
        <f t="shared" si="44"/>
        <v>0</v>
      </c>
      <c r="T60" s="317">
        <f t="shared" ca="1" si="45"/>
        <v>0</v>
      </c>
      <c r="U60" s="316">
        <f t="shared" ca="1" si="60"/>
        <v>6</v>
      </c>
      <c r="V60" s="316" t="e">
        <f t="shared" ca="1" si="57"/>
        <v>#DIV/0!</v>
      </c>
      <c r="W60" s="316" t="e">
        <f ca="1">IF(V60=TRUE,ROUNDUP(T60,U$54),ROUND(T60,U$54))</f>
        <v>#DIV/0!</v>
      </c>
      <c r="Y60" s="184">
        <v>8</v>
      </c>
      <c r="Z60" s="184">
        <v>2.37</v>
      </c>
    </row>
    <row r="61" spans="1:26" s="66" customFormat="1" ht="15" customHeight="1">
      <c r="B61" s="593"/>
      <c r="C61" s="317">
        <f t="shared" si="42"/>
        <v>0</v>
      </c>
      <c r="D61" s="317">
        <f t="shared" si="46"/>
        <v>0</v>
      </c>
      <c r="E61" s="317">
        <f t="shared" si="47"/>
        <v>0</v>
      </c>
      <c r="F61" s="317">
        <f t="shared" si="48"/>
        <v>0</v>
      </c>
      <c r="G61" s="317"/>
      <c r="H61" s="317">
        <f t="shared" si="49"/>
        <v>0</v>
      </c>
      <c r="I61" s="317">
        <f>IF(C61=0,0,토크교정기BMC!F$90*100/2)</f>
        <v>0</v>
      </c>
      <c r="J61" s="317">
        <f t="shared" si="50"/>
        <v>0</v>
      </c>
      <c r="K61" s="316" t="str">
        <f t="shared" si="51"/>
        <v>∞</v>
      </c>
      <c r="L61" s="317">
        <f t="shared" ca="1" si="43"/>
        <v>2</v>
      </c>
      <c r="M61" s="323">
        <f t="shared" ca="1" si="52"/>
        <v>0</v>
      </c>
      <c r="N61" s="316">
        <f t="shared" si="53"/>
        <v>0</v>
      </c>
      <c r="O61" s="317">
        <f t="shared" ca="1" si="54"/>
        <v>0</v>
      </c>
      <c r="P61" s="316">
        <f t="shared" ca="1" si="59"/>
        <v>6</v>
      </c>
      <c r="Q61" s="316" t="e">
        <f t="shared" ca="1" si="55"/>
        <v>#DIV/0!</v>
      </c>
      <c r="R61" s="316" t="e">
        <f ca="1">IF(Q61=TRUE,ROUNDUP(O61,P$54),ROUND(O61,P$54))</f>
        <v>#DIV/0!</v>
      </c>
      <c r="S61" s="316">
        <f t="shared" si="44"/>
        <v>0</v>
      </c>
      <c r="T61" s="317">
        <f t="shared" ca="1" si="45"/>
        <v>0</v>
      </c>
      <c r="U61" s="316">
        <f t="shared" ca="1" si="60"/>
        <v>6</v>
      </c>
      <c r="V61" s="316" t="e">
        <f t="shared" ca="1" si="57"/>
        <v>#DIV/0!</v>
      </c>
      <c r="W61" s="316" t="e">
        <f ca="1">IF(V61=TRUE,ROUNDUP(T61,U$54),ROUND(T61,U$54))</f>
        <v>#DIV/0!</v>
      </c>
      <c r="Y61" s="184">
        <v>9</v>
      </c>
      <c r="Z61" s="184">
        <v>2.3199999999999998</v>
      </c>
    </row>
    <row r="62" spans="1:26" s="66" customFormat="1" ht="15" customHeight="1">
      <c r="B62" s="593"/>
      <c r="C62" s="317">
        <f t="shared" si="42"/>
        <v>0</v>
      </c>
      <c r="D62" s="317">
        <f t="shared" si="46"/>
        <v>0</v>
      </c>
      <c r="E62" s="317">
        <f t="shared" si="47"/>
        <v>0</v>
      </c>
      <c r="F62" s="317">
        <f t="shared" si="48"/>
        <v>0</v>
      </c>
      <c r="G62" s="317"/>
      <c r="H62" s="317">
        <f t="shared" si="49"/>
        <v>0</v>
      </c>
      <c r="I62" s="317">
        <f>IF(C62=0,0,토크교정기BMC!F$90*100/2)</f>
        <v>0</v>
      </c>
      <c r="J62" s="317">
        <f t="shared" si="50"/>
        <v>0</v>
      </c>
      <c r="K62" s="316" t="str">
        <f t="shared" si="51"/>
        <v>∞</v>
      </c>
      <c r="L62" s="317">
        <f t="shared" ca="1" si="43"/>
        <v>2</v>
      </c>
      <c r="M62" s="323">
        <f t="shared" ca="1" si="52"/>
        <v>0</v>
      </c>
      <c r="N62" s="316">
        <f t="shared" si="53"/>
        <v>0</v>
      </c>
      <c r="O62" s="317">
        <f t="shared" ca="1" si="54"/>
        <v>0</v>
      </c>
      <c r="P62" s="316">
        <f t="shared" ca="1" si="59"/>
        <v>6</v>
      </c>
      <c r="Q62" s="316" t="e">
        <f t="shared" ca="1" si="55"/>
        <v>#DIV/0!</v>
      </c>
      <c r="R62" s="316" t="e">
        <f ca="1">IF(Q62=TRUE,ROUNDUP(O62,P$54),ROUND(O62,P$54))</f>
        <v>#DIV/0!</v>
      </c>
      <c r="S62" s="316">
        <f t="shared" si="44"/>
        <v>0</v>
      </c>
      <c r="T62" s="317">
        <f t="shared" ca="1" si="45"/>
        <v>0</v>
      </c>
      <c r="U62" s="316">
        <f t="shared" ca="1" si="60"/>
        <v>6</v>
      </c>
      <c r="V62" s="316" t="e">
        <f t="shared" ca="1" si="57"/>
        <v>#DIV/0!</v>
      </c>
      <c r="W62" s="316" t="e">
        <f ca="1">IF(V62=TRUE,ROUNDUP(T62,U$54),ROUND(T62,U$54))</f>
        <v>#DIV/0!</v>
      </c>
      <c r="Y62" s="184">
        <v>10</v>
      </c>
      <c r="Z62" s="184">
        <v>2</v>
      </c>
    </row>
    <row r="63" spans="1:26" s="66" customFormat="1" ht="15" customHeight="1">
      <c r="B63" s="593"/>
      <c r="C63" s="317">
        <f t="shared" si="42"/>
        <v>0</v>
      </c>
      <c r="D63" s="317">
        <f t="shared" si="46"/>
        <v>0</v>
      </c>
      <c r="E63" s="317">
        <f t="shared" si="47"/>
        <v>0</v>
      </c>
      <c r="F63" s="317">
        <f t="shared" si="48"/>
        <v>0</v>
      </c>
      <c r="G63" s="317"/>
      <c r="H63" s="317">
        <f t="shared" si="49"/>
        <v>0</v>
      </c>
      <c r="I63" s="317">
        <f>IF(C63=0,0,토크교정기BMC!F$90*100/2)</f>
        <v>0</v>
      </c>
      <c r="J63" s="317">
        <f t="shared" si="50"/>
        <v>0</v>
      </c>
      <c r="K63" s="316" t="str">
        <f t="shared" si="51"/>
        <v>∞</v>
      </c>
      <c r="L63" s="317">
        <f t="shared" ca="1" si="43"/>
        <v>2</v>
      </c>
      <c r="M63" s="323">
        <f t="shared" ca="1" si="52"/>
        <v>0</v>
      </c>
      <c r="N63" s="316">
        <f t="shared" si="53"/>
        <v>0</v>
      </c>
      <c r="O63" s="317">
        <f t="shared" ca="1" si="54"/>
        <v>0</v>
      </c>
      <c r="P63" s="316">
        <f t="shared" ca="1" si="59"/>
        <v>6</v>
      </c>
      <c r="Q63" s="316" t="e">
        <f t="shared" ca="1" si="55"/>
        <v>#DIV/0!</v>
      </c>
      <c r="R63" s="316" t="e">
        <f ca="1">IF(Q63=TRUE,ROUNDUP(O63,P$54),ROUND(O63,P$54))</f>
        <v>#DIV/0!</v>
      </c>
      <c r="S63" s="316">
        <f t="shared" si="44"/>
        <v>0</v>
      </c>
      <c r="T63" s="317">
        <f t="shared" ca="1" si="45"/>
        <v>0</v>
      </c>
      <c r="U63" s="316">
        <f t="shared" ca="1" si="60"/>
        <v>6</v>
      </c>
      <c r="V63" s="316" t="e">
        <f t="shared" ca="1" si="57"/>
        <v>#DIV/0!</v>
      </c>
      <c r="W63" s="316" t="e">
        <f ca="1">IF(V63=TRUE,ROUNDUP(T63,U$54),ROUND(T63,U$54))</f>
        <v>#DIV/0!</v>
      </c>
      <c r="Y63" s="262" t="s">
        <v>420</v>
      </c>
      <c r="Z63" s="184">
        <v>2</v>
      </c>
    </row>
    <row r="64" spans="1:26" s="66" customFormat="1" ht="15" customHeight="1">
      <c r="B64" s="593"/>
      <c r="C64" s="317">
        <f t="shared" si="42"/>
        <v>0</v>
      </c>
      <c r="D64" s="317">
        <f t="shared" si="46"/>
        <v>0</v>
      </c>
      <c r="E64" s="317">
        <f t="shared" si="47"/>
        <v>0</v>
      </c>
      <c r="F64" s="317">
        <f t="shared" si="48"/>
        <v>0</v>
      </c>
      <c r="G64" s="317"/>
      <c r="H64" s="317">
        <f t="shared" si="49"/>
        <v>0</v>
      </c>
      <c r="I64" s="317">
        <f>IF(C64=0,0,토크교정기BMC!F$90*100/2)</f>
        <v>0</v>
      </c>
      <c r="J64" s="317">
        <f t="shared" si="50"/>
        <v>0</v>
      </c>
      <c r="K64" s="316" t="str">
        <f t="shared" si="51"/>
        <v>∞</v>
      </c>
      <c r="L64" s="317">
        <f t="shared" ca="1" si="43"/>
        <v>2</v>
      </c>
      <c r="M64" s="323">
        <f t="shared" ca="1" si="52"/>
        <v>0</v>
      </c>
      <c r="N64" s="316">
        <f t="shared" si="53"/>
        <v>0</v>
      </c>
      <c r="O64" s="317">
        <f t="shared" ca="1" si="54"/>
        <v>0</v>
      </c>
      <c r="P64" s="316">
        <f t="shared" ca="1" si="59"/>
        <v>6</v>
      </c>
      <c r="Q64" s="316" t="e">
        <f t="shared" ca="1" si="55"/>
        <v>#DIV/0!</v>
      </c>
      <c r="R64" s="316" t="e">
        <f ca="1">IF(Q64=TRUE,ROUNDUP(O64,P$54),ROUND(O64,P$54))</f>
        <v>#DIV/0!</v>
      </c>
      <c r="S64" s="316">
        <f t="shared" si="44"/>
        <v>0</v>
      </c>
      <c r="T64" s="317">
        <f t="shared" ca="1" si="45"/>
        <v>0</v>
      </c>
      <c r="U64" s="316">
        <f t="shared" ca="1" si="60"/>
        <v>6</v>
      </c>
      <c r="V64" s="316" t="e">
        <f t="shared" ca="1" si="57"/>
        <v>#DIV/0!</v>
      </c>
      <c r="W64" s="316" t="e">
        <f ca="1">IF(V64=TRUE,ROUNDUP(T64,U$54),ROUND(T64,U$54))</f>
        <v>#DIV/0!</v>
      </c>
    </row>
    <row r="65" spans="2:23" s="66" customFormat="1" ht="15" customHeight="1">
      <c r="B65" s="593"/>
      <c r="C65" s="317">
        <f t="shared" si="42"/>
        <v>0</v>
      </c>
      <c r="D65" s="317">
        <f t="shared" si="46"/>
        <v>0</v>
      </c>
      <c r="E65" s="317">
        <f t="shared" si="47"/>
        <v>0</v>
      </c>
      <c r="F65" s="317">
        <f t="shared" si="48"/>
        <v>0</v>
      </c>
      <c r="G65" s="317"/>
      <c r="H65" s="317">
        <f t="shared" si="49"/>
        <v>0</v>
      </c>
      <c r="I65" s="317">
        <f>IF(C65=0,0,토크교정기BMC!F$90*100/2)</f>
        <v>0</v>
      </c>
      <c r="J65" s="317">
        <f t="shared" si="50"/>
        <v>0</v>
      </c>
      <c r="K65" s="316" t="str">
        <f t="shared" si="51"/>
        <v>∞</v>
      </c>
      <c r="L65" s="317">
        <f t="shared" ca="1" si="43"/>
        <v>2</v>
      </c>
      <c r="M65" s="323">
        <f t="shared" ca="1" si="52"/>
        <v>0</v>
      </c>
      <c r="N65" s="316">
        <f t="shared" si="53"/>
        <v>0</v>
      </c>
      <c r="O65" s="317">
        <f t="shared" ca="1" si="54"/>
        <v>0</v>
      </c>
      <c r="P65" s="316">
        <f t="shared" ca="1" si="59"/>
        <v>6</v>
      </c>
      <c r="Q65" s="316" t="e">
        <f t="shared" ca="1" si="55"/>
        <v>#DIV/0!</v>
      </c>
      <c r="R65" s="316" t="e">
        <f t="shared" ca="1" si="56"/>
        <v>#DIV/0!</v>
      </c>
      <c r="S65" s="316">
        <f t="shared" si="44"/>
        <v>0</v>
      </c>
      <c r="T65" s="317">
        <f t="shared" ca="1" si="45"/>
        <v>0</v>
      </c>
      <c r="U65" s="316">
        <f t="shared" ca="1" si="60"/>
        <v>6</v>
      </c>
      <c r="V65" s="316" t="e">
        <f t="shared" ca="1" si="57"/>
        <v>#DIV/0!</v>
      </c>
      <c r="W65" s="316" t="e">
        <f t="shared" ref="W65:W89" ca="1" si="61">IF(V65=TRUE,ROUNDUP(T65,U$54),ROUND(T65,U$54))</f>
        <v>#DIV/0!</v>
      </c>
    </row>
    <row r="66" spans="2:23" s="66" customFormat="1" ht="15" customHeight="1">
      <c r="B66" s="593"/>
      <c r="C66" s="317">
        <f t="shared" si="42"/>
        <v>0</v>
      </c>
      <c r="D66" s="317">
        <f t="shared" si="46"/>
        <v>0</v>
      </c>
      <c r="E66" s="317">
        <f t="shared" si="47"/>
        <v>0</v>
      </c>
      <c r="F66" s="317">
        <f t="shared" si="48"/>
        <v>0</v>
      </c>
      <c r="G66" s="317"/>
      <c r="H66" s="317">
        <f t="shared" si="49"/>
        <v>0</v>
      </c>
      <c r="I66" s="317">
        <f>IF(C66=0,0,토크교정기BMC!F$90*100/2)</f>
        <v>0</v>
      </c>
      <c r="J66" s="317">
        <f t="shared" si="50"/>
        <v>0</v>
      </c>
      <c r="K66" s="316" t="str">
        <f t="shared" si="51"/>
        <v>∞</v>
      </c>
      <c r="L66" s="317">
        <f t="shared" ca="1" si="43"/>
        <v>2</v>
      </c>
      <c r="M66" s="323">
        <f t="shared" ca="1" si="52"/>
        <v>0</v>
      </c>
      <c r="N66" s="316">
        <f t="shared" si="53"/>
        <v>0</v>
      </c>
      <c r="O66" s="317">
        <f t="shared" ca="1" si="54"/>
        <v>0</v>
      </c>
      <c r="P66" s="316">
        <f t="shared" ca="1" si="59"/>
        <v>6</v>
      </c>
      <c r="Q66" s="316" t="e">
        <f t="shared" ca="1" si="55"/>
        <v>#DIV/0!</v>
      </c>
      <c r="R66" s="316" t="e">
        <f t="shared" ca="1" si="56"/>
        <v>#DIV/0!</v>
      </c>
      <c r="S66" s="316">
        <f t="shared" si="44"/>
        <v>0</v>
      </c>
      <c r="T66" s="317">
        <f t="shared" ca="1" si="45"/>
        <v>0</v>
      </c>
      <c r="U66" s="316">
        <f t="shared" ca="1" si="60"/>
        <v>6</v>
      </c>
      <c r="V66" s="316" t="e">
        <f t="shared" ca="1" si="57"/>
        <v>#DIV/0!</v>
      </c>
      <c r="W66" s="316" t="e">
        <f t="shared" ca="1" si="61"/>
        <v>#DIV/0!</v>
      </c>
    </row>
    <row r="67" spans="2:23" s="66" customFormat="1" ht="15" customHeight="1">
      <c r="B67" s="593"/>
      <c r="C67" s="317">
        <f t="shared" si="42"/>
        <v>0</v>
      </c>
      <c r="D67" s="317">
        <f t="shared" si="46"/>
        <v>0</v>
      </c>
      <c r="E67" s="317">
        <f t="shared" si="47"/>
        <v>0</v>
      </c>
      <c r="F67" s="317">
        <f t="shared" si="48"/>
        <v>0</v>
      </c>
      <c r="G67" s="317"/>
      <c r="H67" s="317">
        <f t="shared" si="49"/>
        <v>0</v>
      </c>
      <c r="I67" s="317">
        <f>IF(C67=0,0,토크교정기BMC!F$90*100/2)</f>
        <v>0</v>
      </c>
      <c r="J67" s="317">
        <f t="shared" si="50"/>
        <v>0</v>
      </c>
      <c r="K67" s="316" t="str">
        <f t="shared" si="51"/>
        <v>∞</v>
      </c>
      <c r="L67" s="317">
        <f t="shared" ca="1" si="43"/>
        <v>2</v>
      </c>
      <c r="M67" s="323">
        <f t="shared" ca="1" si="52"/>
        <v>0</v>
      </c>
      <c r="N67" s="316">
        <f t="shared" si="53"/>
        <v>0</v>
      </c>
      <c r="O67" s="317">
        <f t="shared" ca="1" si="54"/>
        <v>0</v>
      </c>
      <c r="P67" s="316">
        <f t="shared" ca="1" si="59"/>
        <v>6</v>
      </c>
      <c r="Q67" s="316" t="e">
        <f t="shared" ca="1" si="55"/>
        <v>#DIV/0!</v>
      </c>
      <c r="R67" s="316" t="e">
        <f t="shared" ca="1" si="56"/>
        <v>#DIV/0!</v>
      </c>
      <c r="S67" s="316">
        <f t="shared" si="44"/>
        <v>0</v>
      </c>
      <c r="T67" s="317">
        <f t="shared" ca="1" si="45"/>
        <v>0</v>
      </c>
      <c r="U67" s="316">
        <f t="shared" ca="1" si="60"/>
        <v>6</v>
      </c>
      <c r="V67" s="316" t="e">
        <f t="shared" ca="1" si="57"/>
        <v>#DIV/0!</v>
      </c>
      <c r="W67" s="316" t="e">
        <f t="shared" ca="1" si="61"/>
        <v>#DIV/0!</v>
      </c>
    </row>
    <row r="68" spans="2:23" s="66" customFormat="1" ht="15" customHeight="1">
      <c r="B68" s="593"/>
      <c r="C68" s="317">
        <f t="shared" si="42"/>
        <v>0</v>
      </c>
      <c r="D68" s="317">
        <f t="shared" si="46"/>
        <v>0</v>
      </c>
      <c r="E68" s="317">
        <f t="shared" si="47"/>
        <v>0</v>
      </c>
      <c r="F68" s="317">
        <f t="shared" si="48"/>
        <v>0</v>
      </c>
      <c r="G68" s="317"/>
      <c r="H68" s="317">
        <f t="shared" si="49"/>
        <v>0</v>
      </c>
      <c r="I68" s="317">
        <f>IF(C68=0,0,토크교정기BMC!F$90*100/2)</f>
        <v>0</v>
      </c>
      <c r="J68" s="317">
        <f t="shared" si="50"/>
        <v>0</v>
      </c>
      <c r="K68" s="316" t="str">
        <f t="shared" si="51"/>
        <v>∞</v>
      </c>
      <c r="L68" s="317">
        <f t="shared" ca="1" si="43"/>
        <v>2</v>
      </c>
      <c r="M68" s="323">
        <f t="shared" ca="1" si="52"/>
        <v>0</v>
      </c>
      <c r="N68" s="316">
        <f t="shared" si="53"/>
        <v>0</v>
      </c>
      <c r="O68" s="317">
        <f t="shared" ca="1" si="54"/>
        <v>0</v>
      </c>
      <c r="P68" s="316">
        <f t="shared" ca="1" si="59"/>
        <v>6</v>
      </c>
      <c r="Q68" s="316" t="e">
        <f t="shared" ca="1" si="55"/>
        <v>#DIV/0!</v>
      </c>
      <c r="R68" s="316" t="e">
        <f t="shared" ca="1" si="56"/>
        <v>#DIV/0!</v>
      </c>
      <c r="S68" s="316">
        <f t="shared" si="44"/>
        <v>0</v>
      </c>
      <c r="T68" s="317">
        <f t="shared" ca="1" si="45"/>
        <v>0</v>
      </c>
      <c r="U68" s="316">
        <f t="shared" ca="1" si="60"/>
        <v>6</v>
      </c>
      <c r="V68" s="316" t="e">
        <f t="shared" ca="1" si="57"/>
        <v>#DIV/0!</v>
      </c>
      <c r="W68" s="316" t="e">
        <f t="shared" ca="1" si="61"/>
        <v>#DIV/0!</v>
      </c>
    </row>
    <row r="69" spans="2:23" s="66" customFormat="1" ht="15" customHeight="1">
      <c r="B69" s="593"/>
      <c r="C69" s="317">
        <f t="shared" si="42"/>
        <v>0</v>
      </c>
      <c r="D69" s="317">
        <f t="shared" si="46"/>
        <v>0</v>
      </c>
      <c r="E69" s="317">
        <f t="shared" si="47"/>
        <v>0</v>
      </c>
      <c r="F69" s="317">
        <f t="shared" si="48"/>
        <v>0</v>
      </c>
      <c r="G69" s="317"/>
      <c r="H69" s="317">
        <f t="shared" si="49"/>
        <v>0</v>
      </c>
      <c r="I69" s="317">
        <f>IF(C69=0,0,토크교정기BMC!F$90*100/2)</f>
        <v>0</v>
      </c>
      <c r="J69" s="317">
        <f t="shared" si="50"/>
        <v>0</v>
      </c>
      <c r="K69" s="316" t="str">
        <f t="shared" si="51"/>
        <v>∞</v>
      </c>
      <c r="L69" s="317">
        <f t="shared" ca="1" si="43"/>
        <v>2</v>
      </c>
      <c r="M69" s="323">
        <f t="shared" ca="1" si="52"/>
        <v>0</v>
      </c>
      <c r="N69" s="316">
        <f t="shared" si="53"/>
        <v>0</v>
      </c>
      <c r="O69" s="317">
        <f t="shared" ca="1" si="54"/>
        <v>0</v>
      </c>
      <c r="P69" s="316">
        <f t="shared" ca="1" si="59"/>
        <v>6</v>
      </c>
      <c r="Q69" s="316" t="e">
        <f t="shared" ca="1" si="55"/>
        <v>#DIV/0!</v>
      </c>
      <c r="R69" s="316" t="e">
        <f t="shared" ca="1" si="56"/>
        <v>#DIV/0!</v>
      </c>
      <c r="S69" s="316">
        <f t="shared" si="44"/>
        <v>0</v>
      </c>
      <c r="T69" s="317">
        <f t="shared" ca="1" si="45"/>
        <v>0</v>
      </c>
      <c r="U69" s="316">
        <f t="shared" ca="1" si="60"/>
        <v>6</v>
      </c>
      <c r="V69" s="316" t="e">
        <f t="shared" ca="1" si="57"/>
        <v>#DIV/0!</v>
      </c>
      <c r="W69" s="316" t="e">
        <f t="shared" ca="1" si="61"/>
        <v>#DIV/0!</v>
      </c>
    </row>
    <row r="70" spans="2:23" s="66" customFormat="1" ht="15" customHeight="1">
      <c r="B70" s="593"/>
      <c r="C70" s="317">
        <f t="shared" si="42"/>
        <v>0</v>
      </c>
      <c r="D70" s="317">
        <f t="shared" si="46"/>
        <v>0</v>
      </c>
      <c r="E70" s="317">
        <f t="shared" si="47"/>
        <v>0</v>
      </c>
      <c r="F70" s="317">
        <f t="shared" si="48"/>
        <v>0</v>
      </c>
      <c r="G70" s="317"/>
      <c r="H70" s="317">
        <f t="shared" si="49"/>
        <v>0</v>
      </c>
      <c r="I70" s="317">
        <f>IF(C70=0,0,토크교정기BMC!F$90*100/2)</f>
        <v>0</v>
      </c>
      <c r="J70" s="317">
        <f t="shared" si="50"/>
        <v>0</v>
      </c>
      <c r="K70" s="316" t="str">
        <f t="shared" si="51"/>
        <v>∞</v>
      </c>
      <c r="L70" s="317">
        <f t="shared" ca="1" si="43"/>
        <v>2</v>
      </c>
      <c r="M70" s="323">
        <f t="shared" ca="1" si="52"/>
        <v>0</v>
      </c>
      <c r="N70" s="316">
        <f t="shared" si="53"/>
        <v>0</v>
      </c>
      <c r="O70" s="317">
        <f t="shared" ca="1" si="54"/>
        <v>0</v>
      </c>
      <c r="P70" s="316">
        <f t="shared" ca="1" si="59"/>
        <v>6</v>
      </c>
      <c r="Q70" s="316" t="e">
        <f t="shared" ca="1" si="55"/>
        <v>#DIV/0!</v>
      </c>
      <c r="R70" s="316" t="e">
        <f t="shared" ca="1" si="56"/>
        <v>#DIV/0!</v>
      </c>
      <c r="S70" s="316">
        <f t="shared" si="44"/>
        <v>0</v>
      </c>
      <c r="T70" s="317">
        <f t="shared" ca="1" si="45"/>
        <v>0</v>
      </c>
      <c r="U70" s="316">
        <f t="shared" ca="1" si="60"/>
        <v>6</v>
      </c>
      <c r="V70" s="316" t="e">
        <f t="shared" ca="1" si="57"/>
        <v>#DIV/0!</v>
      </c>
      <c r="W70" s="316" t="e">
        <f t="shared" ca="1" si="61"/>
        <v>#DIV/0!</v>
      </c>
    </row>
    <row r="71" spans="2:23" s="66" customFormat="1" ht="15" customHeight="1">
      <c r="B71" s="594"/>
      <c r="C71" s="324">
        <f t="shared" si="42"/>
        <v>0</v>
      </c>
      <c r="D71" s="324">
        <f t="shared" si="46"/>
        <v>0</v>
      </c>
      <c r="E71" s="324">
        <f t="shared" si="47"/>
        <v>0</v>
      </c>
      <c r="F71" s="324">
        <f t="shared" si="48"/>
        <v>0</v>
      </c>
      <c r="G71" s="324"/>
      <c r="H71" s="324">
        <f t="shared" si="49"/>
        <v>0</v>
      </c>
      <c r="I71" s="324">
        <f>IF(C71=0,0,토크교정기BMC!F$90*100/2)</f>
        <v>0</v>
      </c>
      <c r="J71" s="324">
        <f t="shared" si="50"/>
        <v>0</v>
      </c>
      <c r="K71" s="294" t="str">
        <f t="shared" si="51"/>
        <v>∞</v>
      </c>
      <c r="L71" s="324">
        <f t="shared" ca="1" si="43"/>
        <v>2</v>
      </c>
      <c r="M71" s="325">
        <f t="shared" ca="1" si="52"/>
        <v>0</v>
      </c>
      <c r="N71" s="294">
        <f t="shared" si="53"/>
        <v>0</v>
      </c>
      <c r="O71" s="324">
        <f t="shared" ca="1" si="54"/>
        <v>0</v>
      </c>
      <c r="P71" s="294">
        <f t="shared" ca="1" si="59"/>
        <v>6</v>
      </c>
      <c r="Q71" s="294" t="e">
        <f t="shared" ca="1" si="55"/>
        <v>#DIV/0!</v>
      </c>
      <c r="R71" s="294" t="e">
        <f t="shared" ca="1" si="56"/>
        <v>#DIV/0!</v>
      </c>
      <c r="S71" s="294">
        <f t="shared" si="44"/>
        <v>0</v>
      </c>
      <c r="T71" s="324">
        <f t="shared" ca="1" si="45"/>
        <v>0</v>
      </c>
      <c r="U71" s="294">
        <f t="shared" ca="1" si="60"/>
        <v>6</v>
      </c>
      <c r="V71" s="294" t="e">
        <f t="shared" ca="1" si="57"/>
        <v>#DIV/0!</v>
      </c>
      <c r="W71" s="294" t="e">
        <f t="shared" ca="1" si="61"/>
        <v>#DIV/0!</v>
      </c>
    </row>
    <row r="72" spans="2:23" s="66" customFormat="1" ht="15" customHeight="1">
      <c r="B72" s="593" t="s">
        <v>316</v>
      </c>
      <c r="C72" s="322">
        <f t="shared" si="42"/>
        <v>0</v>
      </c>
      <c r="D72" s="322">
        <f t="shared" si="46"/>
        <v>0</v>
      </c>
      <c r="E72" s="322">
        <f t="shared" si="47"/>
        <v>0</v>
      </c>
      <c r="F72" s="322">
        <f t="shared" si="48"/>
        <v>0</v>
      </c>
      <c r="G72" s="322"/>
      <c r="H72" s="322">
        <f t="shared" si="49"/>
        <v>0</v>
      </c>
      <c r="I72" s="322">
        <f>IF(C72=0,0,토크교정기BMC!F$90*100/2)</f>
        <v>0</v>
      </c>
      <c r="J72" s="322">
        <f t="shared" si="50"/>
        <v>0</v>
      </c>
      <c r="K72" s="293" t="str">
        <f t="shared" si="51"/>
        <v>∞</v>
      </c>
      <c r="L72" s="322">
        <f t="shared" ca="1" si="43"/>
        <v>2</v>
      </c>
      <c r="M72" s="272">
        <f t="shared" ca="1" si="52"/>
        <v>0</v>
      </c>
      <c r="N72" s="293">
        <f t="shared" si="53"/>
        <v>0</v>
      </c>
      <c r="O72" s="322">
        <f t="shared" ca="1" si="54"/>
        <v>0</v>
      </c>
      <c r="P72" s="321"/>
      <c r="Q72" s="293" t="e">
        <f t="shared" ca="1" si="55"/>
        <v>#DIV/0!</v>
      </c>
      <c r="R72" s="293" t="e">
        <f t="shared" ca="1" si="56"/>
        <v>#DIV/0!</v>
      </c>
      <c r="S72" s="293">
        <f t="shared" si="44"/>
        <v>0</v>
      </c>
      <c r="T72" s="322">
        <f t="shared" ca="1" si="45"/>
        <v>0</v>
      </c>
      <c r="U72" s="321"/>
      <c r="V72" s="293" t="e">
        <f t="shared" ca="1" si="57"/>
        <v>#DIV/0!</v>
      </c>
      <c r="W72" s="293" t="e">
        <f t="shared" ca="1" si="61"/>
        <v>#DIV/0!</v>
      </c>
    </row>
    <row r="73" spans="2:23" s="66" customFormat="1" ht="15" customHeight="1">
      <c r="B73" s="593"/>
      <c r="C73" s="187">
        <f t="shared" si="42"/>
        <v>0</v>
      </c>
      <c r="D73" s="187">
        <f t="shared" si="46"/>
        <v>0</v>
      </c>
      <c r="E73" s="187">
        <f t="shared" si="47"/>
        <v>0</v>
      </c>
      <c r="F73" s="187">
        <f t="shared" si="48"/>
        <v>0</v>
      </c>
      <c r="G73" s="187"/>
      <c r="H73" s="187">
        <f t="shared" si="49"/>
        <v>0</v>
      </c>
      <c r="I73" s="187">
        <f>IF(C73=0,0,토크교정기BMC!F$90*100/2)</f>
        <v>0</v>
      </c>
      <c r="J73" s="187">
        <f t="shared" si="50"/>
        <v>0</v>
      </c>
      <c r="K73" s="184" t="str">
        <f t="shared" si="51"/>
        <v>∞</v>
      </c>
      <c r="L73" s="187">
        <f t="shared" ca="1" si="43"/>
        <v>2</v>
      </c>
      <c r="M73" s="211">
        <f t="shared" ca="1" si="52"/>
        <v>0</v>
      </c>
      <c r="N73" s="184">
        <f t="shared" si="53"/>
        <v>0</v>
      </c>
      <c r="O73" s="317">
        <f t="shared" ca="1" si="54"/>
        <v>0</v>
      </c>
      <c r="P73" s="316">
        <f t="shared" ref="P73:P89" ca="1" si="62">IF(TYPE(O73)=16,"",IF(ABS(O73)&lt;0.0001,6,IF(ABS(O73)&lt;0.001,5,IF(ABS(O73)&lt;0.01,4,IF(ABS(O73)&lt;0.1,3,IF(ABS(O73)&lt;1,2,IF(ABS(O73)&lt;10,1,0)))))))</f>
        <v>6</v>
      </c>
      <c r="Q73" s="316" t="e">
        <f t="shared" ca="1" si="55"/>
        <v>#DIV/0!</v>
      </c>
      <c r="R73" s="184" t="e">
        <f t="shared" ca="1" si="56"/>
        <v>#DIV/0!</v>
      </c>
      <c r="S73" s="184">
        <f t="shared" si="44"/>
        <v>0</v>
      </c>
      <c r="T73" s="187">
        <f t="shared" ca="1" si="45"/>
        <v>0</v>
      </c>
      <c r="U73" s="316">
        <f t="shared" ref="U73:U89" ca="1" si="63">IF(TYPE(T73)=16,"",IF(ABS(T73)&lt;0.0001,6,IF(ABS(T73)&lt;0.001,5,IF(ABS(T73)&lt;0.01,4,IF(ABS(T73)&lt;0.1,3,IF(ABS(T73)&lt;1,2,IF(ABS(T73)&lt;10,1,0)))))))</f>
        <v>6</v>
      </c>
      <c r="V73" s="316" t="e">
        <f t="shared" ca="1" si="57"/>
        <v>#DIV/0!</v>
      </c>
      <c r="W73" s="184" t="e">
        <f t="shared" ca="1" si="61"/>
        <v>#DIV/0!</v>
      </c>
    </row>
    <row r="74" spans="2:23" s="66" customFormat="1" ht="15" customHeight="1">
      <c r="B74" s="593"/>
      <c r="C74" s="187">
        <f t="shared" si="42"/>
        <v>0</v>
      </c>
      <c r="D74" s="187">
        <f t="shared" si="46"/>
        <v>0</v>
      </c>
      <c r="E74" s="187">
        <f t="shared" si="47"/>
        <v>0</v>
      </c>
      <c r="F74" s="187">
        <f t="shared" si="48"/>
        <v>0</v>
      </c>
      <c r="G74" s="187"/>
      <c r="H74" s="187">
        <f t="shared" si="49"/>
        <v>0</v>
      </c>
      <c r="I74" s="187">
        <f>IF(C74=0,0,토크교정기BMC!F$90*100/2)</f>
        <v>0</v>
      </c>
      <c r="J74" s="187">
        <f t="shared" si="50"/>
        <v>0</v>
      </c>
      <c r="K74" s="184" t="str">
        <f t="shared" si="51"/>
        <v>∞</v>
      </c>
      <c r="L74" s="187">
        <f t="shared" ca="1" si="43"/>
        <v>2</v>
      </c>
      <c r="M74" s="211">
        <f t="shared" ca="1" si="52"/>
        <v>0</v>
      </c>
      <c r="N74" s="184">
        <f t="shared" si="53"/>
        <v>0</v>
      </c>
      <c r="O74" s="317">
        <f t="shared" ca="1" si="54"/>
        <v>0</v>
      </c>
      <c r="P74" s="316">
        <f t="shared" ca="1" si="62"/>
        <v>6</v>
      </c>
      <c r="Q74" s="316" t="e">
        <f t="shared" ca="1" si="55"/>
        <v>#DIV/0!</v>
      </c>
      <c r="R74" s="184" t="e">
        <f t="shared" ca="1" si="56"/>
        <v>#DIV/0!</v>
      </c>
      <c r="S74" s="184">
        <f t="shared" si="44"/>
        <v>0</v>
      </c>
      <c r="T74" s="187">
        <f t="shared" ca="1" si="45"/>
        <v>0</v>
      </c>
      <c r="U74" s="316">
        <f t="shared" ca="1" si="63"/>
        <v>6</v>
      </c>
      <c r="V74" s="316" t="e">
        <f t="shared" ca="1" si="57"/>
        <v>#DIV/0!</v>
      </c>
      <c r="W74" s="184" t="e">
        <f t="shared" ca="1" si="61"/>
        <v>#DIV/0!</v>
      </c>
    </row>
    <row r="75" spans="2:23" s="66" customFormat="1" ht="15" customHeight="1">
      <c r="B75" s="593"/>
      <c r="C75" s="187">
        <f t="shared" si="42"/>
        <v>0</v>
      </c>
      <c r="D75" s="187">
        <f t="shared" si="46"/>
        <v>0</v>
      </c>
      <c r="E75" s="187">
        <f t="shared" si="47"/>
        <v>0</v>
      </c>
      <c r="F75" s="187">
        <f t="shared" si="48"/>
        <v>0</v>
      </c>
      <c r="G75" s="187"/>
      <c r="H75" s="187">
        <f t="shared" si="49"/>
        <v>0</v>
      </c>
      <c r="I75" s="187">
        <f>IF(C75=0,0,토크교정기BMC!F$90*100/2)</f>
        <v>0</v>
      </c>
      <c r="J75" s="187">
        <f t="shared" si="50"/>
        <v>0</v>
      </c>
      <c r="K75" s="184" t="str">
        <f t="shared" si="51"/>
        <v>∞</v>
      </c>
      <c r="L75" s="187">
        <f t="shared" ca="1" si="43"/>
        <v>2</v>
      </c>
      <c r="M75" s="211">
        <f t="shared" ca="1" si="52"/>
        <v>0</v>
      </c>
      <c r="N75" s="184">
        <f t="shared" si="53"/>
        <v>0</v>
      </c>
      <c r="O75" s="317">
        <f t="shared" ca="1" si="54"/>
        <v>0</v>
      </c>
      <c r="P75" s="316">
        <f t="shared" ca="1" si="62"/>
        <v>6</v>
      </c>
      <c r="Q75" s="316" t="e">
        <f t="shared" ca="1" si="55"/>
        <v>#DIV/0!</v>
      </c>
      <c r="R75" s="184" t="e">
        <f t="shared" ca="1" si="56"/>
        <v>#DIV/0!</v>
      </c>
      <c r="S75" s="184">
        <f t="shared" si="44"/>
        <v>0</v>
      </c>
      <c r="T75" s="187">
        <f t="shared" ca="1" si="45"/>
        <v>0</v>
      </c>
      <c r="U75" s="316">
        <f t="shared" ca="1" si="63"/>
        <v>6</v>
      </c>
      <c r="V75" s="316" t="e">
        <f t="shared" ca="1" si="57"/>
        <v>#DIV/0!</v>
      </c>
      <c r="W75" s="184" t="e">
        <f t="shared" ca="1" si="61"/>
        <v>#DIV/0!</v>
      </c>
    </row>
    <row r="76" spans="2:23" s="66" customFormat="1" ht="15" customHeight="1">
      <c r="B76" s="593"/>
      <c r="C76" s="187">
        <f t="shared" si="42"/>
        <v>0</v>
      </c>
      <c r="D76" s="187">
        <f t="shared" si="46"/>
        <v>0</v>
      </c>
      <c r="E76" s="187">
        <f t="shared" si="47"/>
        <v>0</v>
      </c>
      <c r="F76" s="187">
        <f t="shared" si="48"/>
        <v>0</v>
      </c>
      <c r="G76" s="187"/>
      <c r="H76" s="187">
        <f t="shared" si="49"/>
        <v>0</v>
      </c>
      <c r="I76" s="187">
        <f>IF(C76=0,0,토크교정기BMC!F$90*100/2)</f>
        <v>0</v>
      </c>
      <c r="J76" s="187">
        <f t="shared" si="50"/>
        <v>0</v>
      </c>
      <c r="K76" s="184" t="str">
        <f t="shared" si="51"/>
        <v>∞</v>
      </c>
      <c r="L76" s="187">
        <f t="shared" ca="1" si="43"/>
        <v>2</v>
      </c>
      <c r="M76" s="211">
        <f t="shared" ca="1" si="52"/>
        <v>0</v>
      </c>
      <c r="N76" s="184">
        <f t="shared" si="53"/>
        <v>0</v>
      </c>
      <c r="O76" s="317">
        <f t="shared" ca="1" si="54"/>
        <v>0</v>
      </c>
      <c r="P76" s="316">
        <f t="shared" ca="1" si="62"/>
        <v>6</v>
      </c>
      <c r="Q76" s="316" t="e">
        <f t="shared" ca="1" si="55"/>
        <v>#DIV/0!</v>
      </c>
      <c r="R76" s="184" t="e">
        <f t="shared" ca="1" si="56"/>
        <v>#DIV/0!</v>
      </c>
      <c r="S76" s="184">
        <f t="shared" si="44"/>
        <v>0</v>
      </c>
      <c r="T76" s="187">
        <f t="shared" ca="1" si="45"/>
        <v>0</v>
      </c>
      <c r="U76" s="316">
        <f t="shared" ca="1" si="63"/>
        <v>6</v>
      </c>
      <c r="V76" s="316" t="e">
        <f t="shared" ca="1" si="57"/>
        <v>#DIV/0!</v>
      </c>
      <c r="W76" s="184" t="e">
        <f t="shared" ca="1" si="61"/>
        <v>#DIV/0!</v>
      </c>
    </row>
    <row r="77" spans="2:23" s="66" customFormat="1" ht="15" customHeight="1">
      <c r="B77" s="593"/>
      <c r="C77" s="187">
        <f t="shared" si="42"/>
        <v>0</v>
      </c>
      <c r="D77" s="187">
        <f t="shared" si="46"/>
        <v>0</v>
      </c>
      <c r="E77" s="187">
        <f t="shared" si="47"/>
        <v>0</v>
      </c>
      <c r="F77" s="187">
        <f t="shared" si="48"/>
        <v>0</v>
      </c>
      <c r="G77" s="187"/>
      <c r="H77" s="187">
        <f t="shared" si="49"/>
        <v>0</v>
      </c>
      <c r="I77" s="187">
        <f>IF(C77=0,0,토크교정기BMC!F$90*100/2)</f>
        <v>0</v>
      </c>
      <c r="J77" s="187">
        <f t="shared" si="50"/>
        <v>0</v>
      </c>
      <c r="K77" s="184" t="str">
        <f t="shared" si="51"/>
        <v>∞</v>
      </c>
      <c r="L77" s="187">
        <f t="shared" ca="1" si="43"/>
        <v>2</v>
      </c>
      <c r="M77" s="211">
        <f t="shared" ca="1" si="52"/>
        <v>0</v>
      </c>
      <c r="N77" s="184">
        <f t="shared" si="53"/>
        <v>0</v>
      </c>
      <c r="O77" s="317">
        <f t="shared" ca="1" si="54"/>
        <v>0</v>
      </c>
      <c r="P77" s="316">
        <f t="shared" ca="1" si="62"/>
        <v>6</v>
      </c>
      <c r="Q77" s="316" t="e">
        <f t="shared" ca="1" si="55"/>
        <v>#DIV/0!</v>
      </c>
      <c r="R77" s="184" t="e">
        <f t="shared" ca="1" si="56"/>
        <v>#DIV/0!</v>
      </c>
      <c r="S77" s="184">
        <f t="shared" si="44"/>
        <v>0</v>
      </c>
      <c r="T77" s="187">
        <f t="shared" ca="1" si="45"/>
        <v>0</v>
      </c>
      <c r="U77" s="316">
        <f t="shared" ca="1" si="63"/>
        <v>6</v>
      </c>
      <c r="V77" s="316" t="e">
        <f t="shared" ca="1" si="57"/>
        <v>#DIV/0!</v>
      </c>
      <c r="W77" s="184" t="e">
        <f t="shared" ca="1" si="61"/>
        <v>#DIV/0!</v>
      </c>
    </row>
    <row r="78" spans="2:23" s="66" customFormat="1" ht="15" customHeight="1">
      <c r="B78" s="593"/>
      <c r="C78" s="187">
        <f t="shared" si="42"/>
        <v>0</v>
      </c>
      <c r="D78" s="187">
        <f t="shared" si="46"/>
        <v>0</v>
      </c>
      <c r="E78" s="187">
        <f t="shared" si="47"/>
        <v>0</v>
      </c>
      <c r="F78" s="187">
        <f t="shared" si="48"/>
        <v>0</v>
      </c>
      <c r="G78" s="187"/>
      <c r="H78" s="187">
        <f t="shared" si="49"/>
        <v>0</v>
      </c>
      <c r="I78" s="187">
        <f>IF(C78=0,0,토크교정기BMC!F$90*100/2)</f>
        <v>0</v>
      </c>
      <c r="J78" s="187">
        <f t="shared" si="50"/>
        <v>0</v>
      </c>
      <c r="K78" s="184" t="str">
        <f t="shared" si="51"/>
        <v>∞</v>
      </c>
      <c r="L78" s="187">
        <f t="shared" ca="1" si="43"/>
        <v>2</v>
      </c>
      <c r="M78" s="211">
        <f t="shared" ca="1" si="52"/>
        <v>0</v>
      </c>
      <c r="N78" s="184">
        <f t="shared" si="53"/>
        <v>0</v>
      </c>
      <c r="O78" s="317">
        <f t="shared" ca="1" si="54"/>
        <v>0</v>
      </c>
      <c r="P78" s="316">
        <f t="shared" ca="1" si="62"/>
        <v>6</v>
      </c>
      <c r="Q78" s="316" t="e">
        <f t="shared" ca="1" si="55"/>
        <v>#DIV/0!</v>
      </c>
      <c r="R78" s="184" t="e">
        <f t="shared" ca="1" si="56"/>
        <v>#DIV/0!</v>
      </c>
      <c r="S78" s="184">
        <f t="shared" si="44"/>
        <v>0</v>
      </c>
      <c r="T78" s="187">
        <f t="shared" ca="1" si="45"/>
        <v>0</v>
      </c>
      <c r="U78" s="316">
        <f t="shared" ca="1" si="63"/>
        <v>6</v>
      </c>
      <c r="V78" s="316" t="e">
        <f t="shared" ca="1" si="57"/>
        <v>#DIV/0!</v>
      </c>
      <c r="W78" s="184" t="e">
        <f t="shared" ca="1" si="61"/>
        <v>#DIV/0!</v>
      </c>
    </row>
    <row r="79" spans="2:23" s="66" customFormat="1" ht="15" customHeight="1">
      <c r="B79" s="593"/>
      <c r="C79" s="187">
        <f t="shared" si="42"/>
        <v>0</v>
      </c>
      <c r="D79" s="187">
        <f t="shared" si="46"/>
        <v>0</v>
      </c>
      <c r="E79" s="187">
        <f t="shared" si="47"/>
        <v>0</v>
      </c>
      <c r="F79" s="187">
        <f t="shared" si="48"/>
        <v>0</v>
      </c>
      <c r="G79" s="187"/>
      <c r="H79" s="187">
        <f t="shared" si="49"/>
        <v>0</v>
      </c>
      <c r="I79" s="187">
        <f>IF(C79=0,0,토크교정기BMC!F$90*100/2)</f>
        <v>0</v>
      </c>
      <c r="J79" s="187">
        <f t="shared" si="50"/>
        <v>0</v>
      </c>
      <c r="K79" s="184" t="str">
        <f t="shared" si="51"/>
        <v>∞</v>
      </c>
      <c r="L79" s="187">
        <f t="shared" ca="1" si="43"/>
        <v>2</v>
      </c>
      <c r="M79" s="211">
        <f t="shared" ca="1" si="52"/>
        <v>0</v>
      </c>
      <c r="N79" s="184">
        <f t="shared" si="53"/>
        <v>0</v>
      </c>
      <c r="O79" s="317">
        <f t="shared" ca="1" si="54"/>
        <v>0</v>
      </c>
      <c r="P79" s="316">
        <f t="shared" ca="1" si="62"/>
        <v>6</v>
      </c>
      <c r="Q79" s="316" t="e">
        <f t="shared" ca="1" si="55"/>
        <v>#DIV/0!</v>
      </c>
      <c r="R79" s="184" t="e">
        <f t="shared" ca="1" si="56"/>
        <v>#DIV/0!</v>
      </c>
      <c r="S79" s="184">
        <f t="shared" si="44"/>
        <v>0</v>
      </c>
      <c r="T79" s="187">
        <f t="shared" ca="1" si="45"/>
        <v>0</v>
      </c>
      <c r="U79" s="316">
        <f t="shared" ca="1" si="63"/>
        <v>6</v>
      </c>
      <c r="V79" s="316" t="e">
        <f t="shared" ca="1" si="57"/>
        <v>#DIV/0!</v>
      </c>
      <c r="W79" s="184" t="e">
        <f t="shared" ca="1" si="61"/>
        <v>#DIV/0!</v>
      </c>
    </row>
    <row r="80" spans="2:23" s="66" customFormat="1" ht="15" customHeight="1">
      <c r="B80" s="593"/>
      <c r="C80" s="187">
        <f t="shared" si="42"/>
        <v>0</v>
      </c>
      <c r="D80" s="187">
        <f t="shared" si="46"/>
        <v>0</v>
      </c>
      <c r="E80" s="187">
        <f t="shared" si="47"/>
        <v>0</v>
      </c>
      <c r="F80" s="187">
        <f t="shared" si="48"/>
        <v>0</v>
      </c>
      <c r="G80" s="187"/>
      <c r="H80" s="187">
        <f t="shared" si="49"/>
        <v>0</v>
      </c>
      <c r="I80" s="187">
        <f>IF(C80=0,0,토크교정기BMC!F$90*100/2)</f>
        <v>0</v>
      </c>
      <c r="J80" s="187">
        <f t="shared" si="50"/>
        <v>0</v>
      </c>
      <c r="K80" s="184" t="str">
        <f t="shared" si="51"/>
        <v>∞</v>
      </c>
      <c r="L80" s="187">
        <f t="shared" ca="1" si="43"/>
        <v>2</v>
      </c>
      <c r="M80" s="211">
        <f t="shared" ca="1" si="52"/>
        <v>0</v>
      </c>
      <c r="N80" s="184">
        <f t="shared" si="53"/>
        <v>0</v>
      </c>
      <c r="O80" s="317">
        <f t="shared" ca="1" si="54"/>
        <v>0</v>
      </c>
      <c r="P80" s="316">
        <f t="shared" ca="1" si="62"/>
        <v>6</v>
      </c>
      <c r="Q80" s="316" t="e">
        <f t="shared" ca="1" si="55"/>
        <v>#DIV/0!</v>
      </c>
      <c r="R80" s="184" t="e">
        <f t="shared" ca="1" si="56"/>
        <v>#DIV/0!</v>
      </c>
      <c r="S80" s="184">
        <f t="shared" si="44"/>
        <v>0</v>
      </c>
      <c r="T80" s="187">
        <f t="shared" ca="1" si="45"/>
        <v>0</v>
      </c>
      <c r="U80" s="316">
        <f t="shared" ca="1" si="63"/>
        <v>6</v>
      </c>
      <c r="V80" s="316" t="e">
        <f t="shared" ca="1" si="57"/>
        <v>#DIV/0!</v>
      </c>
      <c r="W80" s="184" t="e">
        <f t="shared" ca="1" si="61"/>
        <v>#DIV/0!</v>
      </c>
    </row>
    <row r="81" spans="1:23" s="66" customFormat="1" ht="15" customHeight="1">
      <c r="B81" s="593"/>
      <c r="C81" s="187">
        <f t="shared" si="42"/>
        <v>0</v>
      </c>
      <c r="D81" s="187">
        <f t="shared" si="46"/>
        <v>0</v>
      </c>
      <c r="E81" s="187">
        <f t="shared" si="47"/>
        <v>0</v>
      </c>
      <c r="F81" s="187">
        <f t="shared" si="48"/>
        <v>0</v>
      </c>
      <c r="G81" s="187"/>
      <c r="H81" s="187">
        <f t="shared" si="49"/>
        <v>0</v>
      </c>
      <c r="I81" s="187">
        <f>IF(C81=0,0,토크교정기BMC!F$90*100/2)</f>
        <v>0</v>
      </c>
      <c r="J81" s="187">
        <f t="shared" si="50"/>
        <v>0</v>
      </c>
      <c r="K81" s="184" t="str">
        <f t="shared" si="51"/>
        <v>∞</v>
      </c>
      <c r="L81" s="187">
        <f t="shared" ca="1" si="43"/>
        <v>2</v>
      </c>
      <c r="M81" s="211">
        <f t="shared" ca="1" si="52"/>
        <v>0</v>
      </c>
      <c r="N81" s="184">
        <f t="shared" si="53"/>
        <v>0</v>
      </c>
      <c r="O81" s="317">
        <f t="shared" ca="1" si="54"/>
        <v>0</v>
      </c>
      <c r="P81" s="316">
        <f t="shared" ca="1" si="62"/>
        <v>6</v>
      </c>
      <c r="Q81" s="316" t="e">
        <f t="shared" ca="1" si="55"/>
        <v>#DIV/0!</v>
      </c>
      <c r="R81" s="184" t="e">
        <f t="shared" ca="1" si="56"/>
        <v>#DIV/0!</v>
      </c>
      <c r="S81" s="184">
        <f t="shared" si="44"/>
        <v>0</v>
      </c>
      <c r="T81" s="187">
        <f t="shared" ca="1" si="45"/>
        <v>0</v>
      </c>
      <c r="U81" s="316">
        <f t="shared" ca="1" si="63"/>
        <v>6</v>
      </c>
      <c r="V81" s="316" t="e">
        <f t="shared" ca="1" si="57"/>
        <v>#DIV/0!</v>
      </c>
      <c r="W81" s="184" t="e">
        <f t="shared" ca="1" si="61"/>
        <v>#DIV/0!</v>
      </c>
    </row>
    <row r="82" spans="1:23" s="66" customFormat="1" ht="15" customHeight="1">
      <c r="B82" s="593"/>
      <c r="C82" s="187">
        <f t="shared" si="42"/>
        <v>0</v>
      </c>
      <c r="D82" s="187">
        <f t="shared" si="46"/>
        <v>0</v>
      </c>
      <c r="E82" s="187">
        <f t="shared" si="47"/>
        <v>0</v>
      </c>
      <c r="F82" s="187">
        <f t="shared" si="48"/>
        <v>0</v>
      </c>
      <c r="G82" s="187"/>
      <c r="H82" s="187">
        <f t="shared" si="49"/>
        <v>0</v>
      </c>
      <c r="I82" s="187">
        <f>IF(C82=0,0,토크교정기BMC!F$90*100/2)</f>
        <v>0</v>
      </c>
      <c r="J82" s="187">
        <f t="shared" si="50"/>
        <v>0</v>
      </c>
      <c r="K82" s="184" t="str">
        <f t="shared" si="51"/>
        <v>∞</v>
      </c>
      <c r="L82" s="187">
        <f t="shared" ca="1" si="43"/>
        <v>2</v>
      </c>
      <c r="M82" s="211">
        <f t="shared" ca="1" si="52"/>
        <v>0</v>
      </c>
      <c r="N82" s="184">
        <f t="shared" si="53"/>
        <v>0</v>
      </c>
      <c r="O82" s="317">
        <f t="shared" ca="1" si="54"/>
        <v>0</v>
      </c>
      <c r="P82" s="316">
        <f t="shared" ca="1" si="62"/>
        <v>6</v>
      </c>
      <c r="Q82" s="316" t="e">
        <f t="shared" ca="1" si="55"/>
        <v>#DIV/0!</v>
      </c>
      <c r="R82" s="184" t="e">
        <f t="shared" ca="1" si="56"/>
        <v>#DIV/0!</v>
      </c>
      <c r="S82" s="184">
        <f t="shared" si="44"/>
        <v>0</v>
      </c>
      <c r="T82" s="187">
        <f t="shared" ca="1" si="45"/>
        <v>0</v>
      </c>
      <c r="U82" s="316">
        <f t="shared" ca="1" si="63"/>
        <v>6</v>
      </c>
      <c r="V82" s="316" t="e">
        <f t="shared" ca="1" si="57"/>
        <v>#DIV/0!</v>
      </c>
      <c r="W82" s="184" t="e">
        <f t="shared" ca="1" si="61"/>
        <v>#DIV/0!</v>
      </c>
    </row>
    <row r="83" spans="1:23" s="66" customFormat="1" ht="15" customHeight="1">
      <c r="B83" s="593"/>
      <c r="C83" s="187">
        <f t="shared" si="42"/>
        <v>0</v>
      </c>
      <c r="D83" s="187">
        <f t="shared" si="46"/>
        <v>0</v>
      </c>
      <c r="E83" s="187">
        <f t="shared" si="47"/>
        <v>0</v>
      </c>
      <c r="F83" s="187">
        <f t="shared" si="48"/>
        <v>0</v>
      </c>
      <c r="G83" s="187"/>
      <c r="H83" s="187">
        <f t="shared" si="49"/>
        <v>0</v>
      </c>
      <c r="I83" s="187">
        <f>IF(C83=0,0,토크교정기BMC!F$90*100/2)</f>
        <v>0</v>
      </c>
      <c r="J83" s="187">
        <f t="shared" si="50"/>
        <v>0</v>
      </c>
      <c r="K83" s="184" t="str">
        <f t="shared" si="51"/>
        <v>∞</v>
      </c>
      <c r="L83" s="187">
        <f t="shared" ca="1" si="43"/>
        <v>2</v>
      </c>
      <c r="M83" s="211">
        <f t="shared" ca="1" si="52"/>
        <v>0</v>
      </c>
      <c r="N83" s="184">
        <f t="shared" si="53"/>
        <v>0</v>
      </c>
      <c r="O83" s="317">
        <f t="shared" ca="1" si="54"/>
        <v>0</v>
      </c>
      <c r="P83" s="316">
        <f t="shared" ca="1" si="62"/>
        <v>6</v>
      </c>
      <c r="Q83" s="316" t="e">
        <f t="shared" ca="1" si="55"/>
        <v>#DIV/0!</v>
      </c>
      <c r="R83" s="184" t="e">
        <f t="shared" ca="1" si="56"/>
        <v>#DIV/0!</v>
      </c>
      <c r="S83" s="184">
        <f t="shared" si="44"/>
        <v>0</v>
      </c>
      <c r="T83" s="187">
        <f t="shared" ca="1" si="45"/>
        <v>0</v>
      </c>
      <c r="U83" s="316">
        <f t="shared" ca="1" si="63"/>
        <v>6</v>
      </c>
      <c r="V83" s="316" t="e">
        <f t="shared" ca="1" si="57"/>
        <v>#DIV/0!</v>
      </c>
      <c r="W83" s="184" t="e">
        <f t="shared" ca="1" si="61"/>
        <v>#DIV/0!</v>
      </c>
    </row>
    <row r="84" spans="1:23" s="66" customFormat="1" ht="15" customHeight="1">
      <c r="B84" s="593"/>
      <c r="C84" s="187">
        <f t="shared" si="42"/>
        <v>0</v>
      </c>
      <c r="D84" s="187">
        <f t="shared" si="46"/>
        <v>0</v>
      </c>
      <c r="E84" s="187">
        <f t="shared" si="47"/>
        <v>0</v>
      </c>
      <c r="F84" s="187">
        <f t="shared" si="48"/>
        <v>0</v>
      </c>
      <c r="G84" s="187"/>
      <c r="H84" s="187">
        <f t="shared" si="49"/>
        <v>0</v>
      </c>
      <c r="I84" s="187">
        <f>IF(C84=0,0,토크교정기BMC!F$90*100/2)</f>
        <v>0</v>
      </c>
      <c r="J84" s="187">
        <f t="shared" si="50"/>
        <v>0</v>
      </c>
      <c r="K84" s="184" t="str">
        <f t="shared" si="51"/>
        <v>∞</v>
      </c>
      <c r="L84" s="187">
        <f t="shared" ca="1" si="43"/>
        <v>2</v>
      </c>
      <c r="M84" s="211">
        <f t="shared" ca="1" si="52"/>
        <v>0</v>
      </c>
      <c r="N84" s="184">
        <f t="shared" si="53"/>
        <v>0</v>
      </c>
      <c r="O84" s="317">
        <f t="shared" ca="1" si="54"/>
        <v>0</v>
      </c>
      <c r="P84" s="316">
        <f t="shared" ca="1" si="62"/>
        <v>6</v>
      </c>
      <c r="Q84" s="316" t="e">
        <f t="shared" ca="1" si="55"/>
        <v>#DIV/0!</v>
      </c>
      <c r="R84" s="184" t="e">
        <f t="shared" ca="1" si="56"/>
        <v>#DIV/0!</v>
      </c>
      <c r="S84" s="184">
        <f t="shared" si="44"/>
        <v>0</v>
      </c>
      <c r="T84" s="187">
        <f t="shared" ca="1" si="45"/>
        <v>0</v>
      </c>
      <c r="U84" s="316">
        <f t="shared" ca="1" si="63"/>
        <v>6</v>
      </c>
      <c r="V84" s="316" t="e">
        <f t="shared" ca="1" si="57"/>
        <v>#DIV/0!</v>
      </c>
      <c r="W84" s="184" t="e">
        <f t="shared" ca="1" si="61"/>
        <v>#DIV/0!</v>
      </c>
    </row>
    <row r="85" spans="1:23" s="66" customFormat="1" ht="15" customHeight="1">
      <c r="B85" s="593"/>
      <c r="C85" s="187">
        <f t="shared" si="42"/>
        <v>0</v>
      </c>
      <c r="D85" s="187">
        <f t="shared" si="46"/>
        <v>0</v>
      </c>
      <c r="E85" s="187">
        <f t="shared" si="47"/>
        <v>0</v>
      </c>
      <c r="F85" s="187">
        <f t="shared" si="48"/>
        <v>0</v>
      </c>
      <c r="G85" s="187"/>
      <c r="H85" s="187">
        <f t="shared" si="49"/>
        <v>0</v>
      </c>
      <c r="I85" s="187">
        <f>IF(C85=0,0,토크교정기BMC!F$90*100/2)</f>
        <v>0</v>
      </c>
      <c r="J85" s="187">
        <f t="shared" si="50"/>
        <v>0</v>
      </c>
      <c r="K85" s="184" t="str">
        <f t="shared" si="51"/>
        <v>∞</v>
      </c>
      <c r="L85" s="187">
        <f t="shared" ca="1" si="43"/>
        <v>2</v>
      </c>
      <c r="M85" s="211">
        <f t="shared" ca="1" si="52"/>
        <v>0</v>
      </c>
      <c r="N85" s="184">
        <f t="shared" si="53"/>
        <v>0</v>
      </c>
      <c r="O85" s="317">
        <f t="shared" ca="1" si="54"/>
        <v>0</v>
      </c>
      <c r="P85" s="316">
        <f t="shared" ca="1" si="62"/>
        <v>6</v>
      </c>
      <c r="Q85" s="316" t="e">
        <f t="shared" ca="1" si="55"/>
        <v>#DIV/0!</v>
      </c>
      <c r="R85" s="184" t="e">
        <f t="shared" ca="1" si="56"/>
        <v>#DIV/0!</v>
      </c>
      <c r="S85" s="184">
        <f t="shared" si="44"/>
        <v>0</v>
      </c>
      <c r="T85" s="187">
        <f t="shared" ca="1" si="45"/>
        <v>0</v>
      </c>
      <c r="U85" s="316">
        <f t="shared" ca="1" si="63"/>
        <v>6</v>
      </c>
      <c r="V85" s="316" t="e">
        <f t="shared" ca="1" si="57"/>
        <v>#DIV/0!</v>
      </c>
      <c r="W85" s="184" t="e">
        <f t="shared" ca="1" si="61"/>
        <v>#DIV/0!</v>
      </c>
    </row>
    <row r="86" spans="1:23" s="66" customFormat="1" ht="15" customHeight="1">
      <c r="B86" s="593"/>
      <c r="C86" s="187">
        <f t="shared" si="42"/>
        <v>0</v>
      </c>
      <c r="D86" s="187">
        <f t="shared" si="46"/>
        <v>0</v>
      </c>
      <c r="E86" s="187">
        <f t="shared" si="47"/>
        <v>0</v>
      </c>
      <c r="F86" s="187">
        <f t="shared" si="48"/>
        <v>0</v>
      </c>
      <c r="G86" s="187"/>
      <c r="H86" s="187">
        <f t="shared" si="49"/>
        <v>0</v>
      </c>
      <c r="I86" s="187">
        <f>IF(C86=0,0,토크교정기BMC!F$90*100/2)</f>
        <v>0</v>
      </c>
      <c r="J86" s="187">
        <f t="shared" si="50"/>
        <v>0</v>
      </c>
      <c r="K86" s="184" t="str">
        <f t="shared" si="51"/>
        <v>∞</v>
      </c>
      <c r="L86" s="187">
        <f t="shared" ca="1" si="43"/>
        <v>2</v>
      </c>
      <c r="M86" s="211">
        <f t="shared" ca="1" si="52"/>
        <v>0</v>
      </c>
      <c r="N86" s="184">
        <f t="shared" si="53"/>
        <v>0</v>
      </c>
      <c r="O86" s="317">
        <f t="shared" ca="1" si="54"/>
        <v>0</v>
      </c>
      <c r="P86" s="316">
        <f t="shared" ca="1" si="62"/>
        <v>6</v>
      </c>
      <c r="Q86" s="316" t="e">
        <f t="shared" ca="1" si="55"/>
        <v>#DIV/0!</v>
      </c>
      <c r="R86" s="184" t="e">
        <f t="shared" ca="1" si="56"/>
        <v>#DIV/0!</v>
      </c>
      <c r="S86" s="184">
        <f t="shared" si="44"/>
        <v>0</v>
      </c>
      <c r="T86" s="187">
        <f t="shared" ca="1" si="45"/>
        <v>0</v>
      </c>
      <c r="U86" s="316">
        <f t="shared" ca="1" si="63"/>
        <v>6</v>
      </c>
      <c r="V86" s="316" t="e">
        <f t="shared" ca="1" si="57"/>
        <v>#DIV/0!</v>
      </c>
      <c r="W86" s="184" t="e">
        <f t="shared" ca="1" si="61"/>
        <v>#DIV/0!</v>
      </c>
    </row>
    <row r="87" spans="1:23" s="66" customFormat="1" ht="15" customHeight="1">
      <c r="B87" s="593"/>
      <c r="C87" s="187">
        <f t="shared" si="42"/>
        <v>0</v>
      </c>
      <c r="D87" s="187">
        <f t="shared" si="46"/>
        <v>0</v>
      </c>
      <c r="E87" s="187">
        <f t="shared" si="47"/>
        <v>0</v>
      </c>
      <c r="F87" s="187">
        <f t="shared" si="48"/>
        <v>0</v>
      </c>
      <c r="G87" s="187"/>
      <c r="H87" s="187">
        <f t="shared" si="49"/>
        <v>0</v>
      </c>
      <c r="I87" s="187">
        <f>IF(C87=0,0,토크교정기BMC!F$90*100/2)</f>
        <v>0</v>
      </c>
      <c r="J87" s="187">
        <f t="shared" si="50"/>
        <v>0</v>
      </c>
      <c r="K87" s="184" t="str">
        <f t="shared" si="51"/>
        <v>∞</v>
      </c>
      <c r="L87" s="187">
        <f t="shared" ca="1" si="43"/>
        <v>2</v>
      </c>
      <c r="M87" s="211">
        <f t="shared" ca="1" si="52"/>
        <v>0</v>
      </c>
      <c r="N87" s="184">
        <f t="shared" si="53"/>
        <v>0</v>
      </c>
      <c r="O87" s="317">
        <f t="shared" ca="1" si="54"/>
        <v>0</v>
      </c>
      <c r="P87" s="316">
        <f t="shared" ca="1" si="62"/>
        <v>6</v>
      </c>
      <c r="Q87" s="316" t="e">
        <f t="shared" ca="1" si="55"/>
        <v>#DIV/0!</v>
      </c>
      <c r="R87" s="184" t="e">
        <f t="shared" ca="1" si="56"/>
        <v>#DIV/0!</v>
      </c>
      <c r="S87" s="184">
        <f t="shared" si="44"/>
        <v>0</v>
      </c>
      <c r="T87" s="187">
        <f t="shared" ca="1" si="45"/>
        <v>0</v>
      </c>
      <c r="U87" s="316">
        <f t="shared" ca="1" si="63"/>
        <v>6</v>
      </c>
      <c r="V87" s="316" t="e">
        <f t="shared" ca="1" si="57"/>
        <v>#DIV/0!</v>
      </c>
      <c r="W87" s="184" t="e">
        <f t="shared" ca="1" si="61"/>
        <v>#DIV/0!</v>
      </c>
    </row>
    <row r="88" spans="1:23" s="66" customFormat="1" ht="15" customHeight="1">
      <c r="B88" s="593"/>
      <c r="C88" s="187">
        <f t="shared" si="42"/>
        <v>0</v>
      </c>
      <c r="D88" s="187">
        <f t="shared" si="46"/>
        <v>0</v>
      </c>
      <c r="E88" s="187">
        <f t="shared" si="47"/>
        <v>0</v>
      </c>
      <c r="F88" s="187">
        <f t="shared" si="48"/>
        <v>0</v>
      </c>
      <c r="G88" s="187"/>
      <c r="H88" s="187">
        <f t="shared" si="49"/>
        <v>0</v>
      </c>
      <c r="I88" s="187">
        <f>IF(C88=0,0,토크교정기BMC!F$90*100/2)</f>
        <v>0</v>
      </c>
      <c r="J88" s="187">
        <f t="shared" si="50"/>
        <v>0</v>
      </c>
      <c r="K88" s="184" t="str">
        <f t="shared" si="51"/>
        <v>∞</v>
      </c>
      <c r="L88" s="187">
        <f t="shared" ca="1" si="43"/>
        <v>2</v>
      </c>
      <c r="M88" s="211">
        <f t="shared" ca="1" si="52"/>
        <v>0</v>
      </c>
      <c r="N88" s="184">
        <f t="shared" si="53"/>
        <v>0</v>
      </c>
      <c r="O88" s="317">
        <f t="shared" ca="1" si="54"/>
        <v>0</v>
      </c>
      <c r="P88" s="316">
        <f t="shared" ca="1" si="62"/>
        <v>6</v>
      </c>
      <c r="Q88" s="316" t="e">
        <f t="shared" ca="1" si="55"/>
        <v>#DIV/0!</v>
      </c>
      <c r="R88" s="184" t="e">
        <f t="shared" ca="1" si="56"/>
        <v>#DIV/0!</v>
      </c>
      <c r="S88" s="184">
        <f t="shared" si="44"/>
        <v>0</v>
      </c>
      <c r="T88" s="187">
        <f t="shared" ca="1" si="45"/>
        <v>0</v>
      </c>
      <c r="U88" s="316">
        <f t="shared" ca="1" si="63"/>
        <v>6</v>
      </c>
      <c r="V88" s="316" t="e">
        <f t="shared" ca="1" si="57"/>
        <v>#DIV/0!</v>
      </c>
      <c r="W88" s="184" t="e">
        <f t="shared" ca="1" si="61"/>
        <v>#DIV/0!</v>
      </c>
    </row>
    <row r="89" spans="1:23" s="66" customFormat="1" ht="15" customHeight="1">
      <c r="B89" s="595"/>
      <c r="C89" s="187">
        <f t="shared" si="42"/>
        <v>0</v>
      </c>
      <c r="D89" s="187">
        <f t="shared" si="46"/>
        <v>0</v>
      </c>
      <c r="E89" s="187">
        <f t="shared" si="47"/>
        <v>0</v>
      </c>
      <c r="F89" s="187">
        <f t="shared" si="48"/>
        <v>0</v>
      </c>
      <c r="G89" s="187"/>
      <c r="H89" s="187">
        <f t="shared" si="49"/>
        <v>0</v>
      </c>
      <c r="I89" s="187">
        <f>IF(C89=0,0,토크교정기BMC!F$90*100/2)</f>
        <v>0</v>
      </c>
      <c r="J89" s="187">
        <f t="shared" si="50"/>
        <v>0</v>
      </c>
      <c r="K89" s="184" t="str">
        <f t="shared" si="51"/>
        <v>∞</v>
      </c>
      <c r="L89" s="187">
        <f t="shared" ca="1" si="43"/>
        <v>2</v>
      </c>
      <c r="M89" s="211">
        <f t="shared" ca="1" si="52"/>
        <v>0</v>
      </c>
      <c r="N89" s="184">
        <f t="shared" si="53"/>
        <v>0</v>
      </c>
      <c r="O89" s="317">
        <f t="shared" ca="1" si="54"/>
        <v>0</v>
      </c>
      <c r="P89" s="316">
        <f t="shared" ca="1" si="62"/>
        <v>6</v>
      </c>
      <c r="Q89" s="316" t="e">
        <f t="shared" ca="1" si="55"/>
        <v>#DIV/0!</v>
      </c>
      <c r="R89" s="184" t="e">
        <f t="shared" ca="1" si="56"/>
        <v>#DIV/0!</v>
      </c>
      <c r="S89" s="184">
        <f t="shared" si="44"/>
        <v>0</v>
      </c>
      <c r="T89" s="187">
        <f t="shared" ca="1" si="45"/>
        <v>0</v>
      </c>
      <c r="U89" s="316">
        <f t="shared" ca="1" si="63"/>
        <v>6</v>
      </c>
      <c r="V89" s="316" t="e">
        <f t="shared" ca="1" si="57"/>
        <v>#DIV/0!</v>
      </c>
      <c r="W89" s="184" t="e">
        <f t="shared" ca="1" si="61"/>
        <v>#DIV/0!</v>
      </c>
    </row>
    <row r="90" spans="1:23" s="66" customFormat="1" ht="15" customHeight="1">
      <c r="B90" s="191"/>
      <c r="C90" s="191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43"/>
      <c r="O90" s="43"/>
      <c r="P90" s="43"/>
      <c r="Q90" s="43"/>
      <c r="S90"/>
      <c r="T90"/>
      <c r="U90"/>
      <c r="V90"/>
    </row>
    <row r="91" spans="1:23">
      <c r="A91" s="193" t="s">
        <v>357</v>
      </c>
    </row>
    <row r="92" spans="1:23" ht="24" customHeight="1">
      <c r="B92" s="566" t="s">
        <v>358</v>
      </c>
      <c r="C92" s="220" t="s">
        <v>231</v>
      </c>
      <c r="D92" s="220" t="s">
        <v>359</v>
      </c>
      <c r="E92" s="312" t="s">
        <v>649</v>
      </c>
      <c r="F92" s="312" t="s">
        <v>648</v>
      </c>
      <c r="G92" s="220" t="s">
        <v>240</v>
      </c>
      <c r="H92" s="220" t="s">
        <v>360</v>
      </c>
      <c r="I92" s="220" t="s">
        <v>361</v>
      </c>
      <c r="J92" s="220" t="s">
        <v>362</v>
      </c>
      <c r="K92" s="220" t="s">
        <v>334</v>
      </c>
      <c r="L92" s="584" t="s">
        <v>363</v>
      </c>
      <c r="N92" s="226" t="s">
        <v>364</v>
      </c>
      <c r="O92" s="226" t="s">
        <v>365</v>
      </c>
      <c r="Q92" s="220"/>
      <c r="R92" s="220" t="s">
        <v>663</v>
      </c>
      <c r="S92" s="315" t="s">
        <v>661</v>
      </c>
    </row>
    <row r="93" spans="1:23">
      <c r="B93" s="567"/>
      <c r="C93" s="222" t="s">
        <v>232</v>
      </c>
      <c r="D93" s="222" t="s">
        <v>366</v>
      </c>
      <c r="E93" s="301" t="s">
        <v>366</v>
      </c>
      <c r="F93" s="302" t="s">
        <v>232</v>
      </c>
      <c r="G93" s="222" t="s">
        <v>367</v>
      </c>
      <c r="H93" s="222" t="s">
        <v>238</v>
      </c>
      <c r="I93" s="222" t="s">
        <v>355</v>
      </c>
      <c r="J93" s="222" t="s">
        <v>355</v>
      </c>
      <c r="K93" s="195" t="s">
        <v>229</v>
      </c>
      <c r="L93" s="585"/>
      <c r="N93" s="184">
        <v>0</v>
      </c>
      <c r="O93" s="186" t="s">
        <v>368</v>
      </c>
      <c r="Q93" s="221"/>
      <c r="R93" s="221" t="s">
        <v>369</v>
      </c>
      <c r="S93" s="315" t="s">
        <v>662</v>
      </c>
    </row>
    <row r="94" spans="1:23">
      <c r="B94" s="581" t="s">
        <v>230</v>
      </c>
      <c r="C94" s="184" t="e">
        <f ca="1">TEXT(D13,S$97)</f>
        <v>#N/A</v>
      </c>
      <c r="D94" s="184" t="e">
        <f ca="1">TEXT(K13,S$97)</f>
        <v>#N/A</v>
      </c>
      <c r="E94" s="313" t="e">
        <f ca="1">TEXT(ROUND(K13,R$97)-ROUND(D13,R$97),S$97)</f>
        <v>#N/A</v>
      </c>
      <c r="F94" s="184" t="s">
        <v>393</v>
      </c>
      <c r="G94" s="184" t="s">
        <v>393</v>
      </c>
      <c r="H94" s="184" t="s">
        <v>393</v>
      </c>
      <c r="I94" s="184" t="s">
        <v>394</v>
      </c>
      <c r="J94" s="184" t="s">
        <v>393</v>
      </c>
      <c r="K94" s="607">
        <f ca="1">MAX(L54:L89)</f>
        <v>2</v>
      </c>
      <c r="L94" s="213" t="b">
        <f>IF(OR(Torque_1!A7="",Torque_1!O7=""),FALSE,TRUE)</f>
        <v>0</v>
      </c>
      <c r="N94" s="184">
        <v>1</v>
      </c>
      <c r="O94" s="186" t="s">
        <v>370</v>
      </c>
      <c r="Q94" s="226" t="s">
        <v>657</v>
      </c>
      <c r="R94" s="196">
        <f ca="1">P54</f>
        <v>6</v>
      </c>
      <c r="S94" s="197" t="str">
        <f ca="1">OFFSET($O$92,MATCH(R94,$N$93:$N$99,0),0)</f>
        <v>0.000 000</v>
      </c>
    </row>
    <row r="95" spans="1:23">
      <c r="B95" s="582"/>
      <c r="C95" s="184" t="e">
        <f t="shared" ref="C95:C129" ca="1" si="64">TEXT(D14,S$97)</f>
        <v>#N/A</v>
      </c>
      <c r="D95" s="184" t="e">
        <f t="shared" ref="D95:D129" ca="1" si="65">TEXT(K14,S$97)</f>
        <v>#N/A</v>
      </c>
      <c r="E95" s="313" t="e">
        <f t="shared" ref="E95:E129" ca="1" si="66">TEXT(ROUND(K14,R$97)-ROUND(D14,R$97),S$97)</f>
        <v>#N/A</v>
      </c>
      <c r="F95" s="313" t="e">
        <f ca="1">TEXT(W55,S$97)</f>
        <v>#DIV/0!</v>
      </c>
      <c r="G95" s="184" t="e">
        <f t="shared" ref="G95:G111" ca="1" si="67">TEXT(R55,$S$94)</f>
        <v>#DIV/0!</v>
      </c>
      <c r="H95" s="184" t="str">
        <f t="shared" ref="H95:H111" ca="1" si="68">TEXT(X14,$S$94)</f>
        <v>0.000 000</v>
      </c>
      <c r="I95" s="184" t="str">
        <f t="shared" ref="I95:I111" ca="1" si="69">TEXT(Y14,$S$94)</f>
        <v>0.000 000</v>
      </c>
      <c r="J95" s="184" t="e">
        <f t="shared" ref="J95:J111" ca="1" si="70">TEXT(Z14,$S$94)</f>
        <v>#DIV/0!</v>
      </c>
      <c r="K95" s="608"/>
      <c r="L95" s="184" t="b">
        <f>IF(OR(Torque_1!A8="",Torque_1!O4="",C55=0),FALSE,TRUE)</f>
        <v>0</v>
      </c>
      <c r="N95" s="184">
        <v>2</v>
      </c>
      <c r="O95" s="186" t="s">
        <v>371</v>
      </c>
      <c r="Q95" s="226" t="s">
        <v>658</v>
      </c>
      <c r="R95" s="196">
        <f ca="1">U54</f>
        <v>6</v>
      </c>
      <c r="S95" s="197" t="str">
        <f ca="1">OFFSET($O$92,MATCH(R95,$N$93:$N$99,0),0)</f>
        <v>0.000 000</v>
      </c>
    </row>
    <row r="96" spans="1:23">
      <c r="B96" s="582"/>
      <c r="C96" s="184" t="e">
        <f t="shared" ca="1" si="64"/>
        <v>#N/A</v>
      </c>
      <c r="D96" s="184" t="e">
        <f t="shared" ca="1" si="65"/>
        <v>#N/A</v>
      </c>
      <c r="E96" s="313" t="e">
        <f t="shared" ca="1" si="66"/>
        <v>#N/A</v>
      </c>
      <c r="F96" s="313" t="e">
        <f t="shared" ref="F96:F129" ca="1" si="71">TEXT(W56,S$97)</f>
        <v>#DIV/0!</v>
      </c>
      <c r="G96" s="184" t="e">
        <f t="shared" ca="1" si="67"/>
        <v>#DIV/0!</v>
      </c>
      <c r="H96" s="184" t="str">
        <f t="shared" ca="1" si="68"/>
        <v>0.000 000</v>
      </c>
      <c r="I96" s="184" t="str">
        <f t="shared" ca="1" si="69"/>
        <v>0.000 000</v>
      </c>
      <c r="J96" s="184" t="e">
        <f t="shared" ca="1" si="70"/>
        <v>#DIV/0!</v>
      </c>
      <c r="K96" s="608"/>
      <c r="L96" s="184" t="b">
        <f>IF(OR(Torque_1!A9="",Torque_1!O5="",C56=0),FALSE,TRUE)</f>
        <v>0</v>
      </c>
      <c r="N96" s="184">
        <v>3</v>
      </c>
      <c r="O96" s="186" t="s">
        <v>373</v>
      </c>
      <c r="Q96" s="226" t="s">
        <v>372</v>
      </c>
      <c r="R96" s="184">
        <f>LEN(G3)-2</f>
        <v>-1</v>
      </c>
      <c r="S96" s="184" t="e">
        <f ca="1">OFFSET(O92,MATCH(R96,N93:N99,0),0)</f>
        <v>#N/A</v>
      </c>
      <c r="T96" s="184" t="e">
        <f ca="1">TEXT(G3,S96)</f>
        <v>#N/A</v>
      </c>
    </row>
    <row r="97" spans="2:19">
      <c r="B97" s="582"/>
      <c r="C97" s="184" t="e">
        <f t="shared" ca="1" si="64"/>
        <v>#N/A</v>
      </c>
      <c r="D97" s="184" t="e">
        <f t="shared" ca="1" si="65"/>
        <v>#N/A</v>
      </c>
      <c r="E97" s="313" t="e">
        <f t="shared" ca="1" si="66"/>
        <v>#N/A</v>
      </c>
      <c r="F97" s="313" t="e">
        <f t="shared" ca="1" si="71"/>
        <v>#DIV/0!</v>
      </c>
      <c r="G97" s="184" t="e">
        <f t="shared" ca="1" si="67"/>
        <v>#DIV/0!</v>
      </c>
      <c r="H97" s="184" t="str">
        <f t="shared" ca="1" si="68"/>
        <v>0.000 000</v>
      </c>
      <c r="I97" s="184" t="str">
        <f t="shared" ca="1" si="69"/>
        <v>0.000 000</v>
      </c>
      <c r="J97" s="184" t="e">
        <f t="shared" ca="1" si="70"/>
        <v>#DIV/0!</v>
      </c>
      <c r="K97" s="608"/>
      <c r="L97" s="184" t="b">
        <f>IF(OR(Torque_1!A10="",Torque_1!O6="",C57=0),FALSE,TRUE)</f>
        <v>0</v>
      </c>
      <c r="N97" s="184">
        <v>4</v>
      </c>
      <c r="O97" s="186" t="s">
        <v>374</v>
      </c>
      <c r="Q97" s="226" t="s">
        <v>665</v>
      </c>
      <c r="R97" s="184">
        <f>IF(R98=TRUE,R95,R96)</f>
        <v>-1</v>
      </c>
      <c r="S97" s="184" t="e">
        <f ca="1">IF(R98=TRUE,S95,S96)</f>
        <v>#N/A</v>
      </c>
    </row>
    <row r="98" spans="2:19">
      <c r="B98" s="582"/>
      <c r="C98" s="184" t="e">
        <f t="shared" ca="1" si="64"/>
        <v>#N/A</v>
      </c>
      <c r="D98" s="184" t="e">
        <f t="shared" ca="1" si="65"/>
        <v>#N/A</v>
      </c>
      <c r="E98" s="313" t="e">
        <f t="shared" ca="1" si="66"/>
        <v>#N/A</v>
      </c>
      <c r="F98" s="313" t="e">
        <f t="shared" ca="1" si="71"/>
        <v>#DIV/0!</v>
      </c>
      <c r="G98" s="184" t="e">
        <f t="shared" ca="1" si="67"/>
        <v>#DIV/0!</v>
      </c>
      <c r="H98" s="184" t="str">
        <f t="shared" ca="1" si="68"/>
        <v>0.000 000</v>
      </c>
      <c r="I98" s="184" t="str">
        <f t="shared" ca="1" si="69"/>
        <v>0.000 000</v>
      </c>
      <c r="J98" s="184" t="e">
        <f t="shared" ca="1" si="70"/>
        <v>#DIV/0!</v>
      </c>
      <c r="K98" s="608"/>
      <c r="L98" s="184" t="b">
        <f>IF(OR(Torque_1!A11="",Torque_1!O7="",C58=0),FALSE,TRUE)</f>
        <v>0</v>
      </c>
      <c r="N98" s="184">
        <v>5</v>
      </c>
      <c r="O98" s="186" t="s">
        <v>375</v>
      </c>
      <c r="Q98" s="226" t="s">
        <v>664</v>
      </c>
      <c r="R98" s="184" t="b">
        <f>OR(기본정보!A46=1,기본정보!A46=30374)</f>
        <v>0</v>
      </c>
    </row>
    <row r="99" spans="2:19">
      <c r="B99" s="582"/>
      <c r="C99" s="184" t="e">
        <f t="shared" ca="1" si="64"/>
        <v>#N/A</v>
      </c>
      <c r="D99" s="184" t="e">
        <f t="shared" ca="1" si="65"/>
        <v>#N/A</v>
      </c>
      <c r="E99" s="313" t="e">
        <f t="shared" ca="1" si="66"/>
        <v>#N/A</v>
      </c>
      <c r="F99" s="313" t="e">
        <f t="shared" ca="1" si="71"/>
        <v>#DIV/0!</v>
      </c>
      <c r="G99" s="184" t="e">
        <f t="shared" ca="1" si="67"/>
        <v>#DIV/0!</v>
      </c>
      <c r="H99" s="184" t="str">
        <f t="shared" ca="1" si="68"/>
        <v>0.000 000</v>
      </c>
      <c r="I99" s="184" t="str">
        <f t="shared" ca="1" si="69"/>
        <v>0.000 000</v>
      </c>
      <c r="J99" s="184" t="e">
        <f t="shared" ca="1" si="70"/>
        <v>#DIV/0!</v>
      </c>
      <c r="K99" s="608"/>
      <c r="L99" s="184" t="b">
        <f>IF(OR(Torque_1!A12="",Torque_1!O8="",C59=0),FALSE,TRUE)</f>
        <v>0</v>
      </c>
      <c r="N99" s="184">
        <v>6</v>
      </c>
      <c r="O99" s="186" t="s">
        <v>656</v>
      </c>
    </row>
    <row r="100" spans="2:19">
      <c r="B100" s="582"/>
      <c r="C100" s="184" t="e">
        <f t="shared" ca="1" si="64"/>
        <v>#N/A</v>
      </c>
      <c r="D100" s="184" t="e">
        <f t="shared" ca="1" si="65"/>
        <v>#N/A</v>
      </c>
      <c r="E100" s="313" t="e">
        <f t="shared" ca="1" si="66"/>
        <v>#N/A</v>
      </c>
      <c r="F100" s="313" t="e">
        <f t="shared" ca="1" si="71"/>
        <v>#DIV/0!</v>
      </c>
      <c r="G100" s="184" t="e">
        <f t="shared" ca="1" si="67"/>
        <v>#DIV/0!</v>
      </c>
      <c r="H100" s="184" t="str">
        <f t="shared" ca="1" si="68"/>
        <v>0.000 000</v>
      </c>
      <c r="I100" s="184" t="str">
        <f t="shared" ca="1" si="69"/>
        <v>0.000 000</v>
      </c>
      <c r="J100" s="184" t="e">
        <f t="shared" ca="1" si="70"/>
        <v>#DIV/0!</v>
      </c>
      <c r="K100" s="608"/>
      <c r="L100" s="184" t="b">
        <f>IF(OR(Torque_1!A13="",Torque_1!O9="",C60=0),FALSE,TRUE)</f>
        <v>0</v>
      </c>
    </row>
    <row r="101" spans="2:19">
      <c r="B101" s="582"/>
      <c r="C101" s="184" t="e">
        <f t="shared" ca="1" si="64"/>
        <v>#N/A</v>
      </c>
      <c r="D101" s="184" t="e">
        <f t="shared" ca="1" si="65"/>
        <v>#N/A</v>
      </c>
      <c r="E101" s="313" t="e">
        <f t="shared" ca="1" si="66"/>
        <v>#N/A</v>
      </c>
      <c r="F101" s="313" t="e">
        <f t="shared" ca="1" si="71"/>
        <v>#DIV/0!</v>
      </c>
      <c r="G101" s="184" t="e">
        <f t="shared" ca="1" si="67"/>
        <v>#DIV/0!</v>
      </c>
      <c r="H101" s="184" t="str">
        <f t="shared" ca="1" si="68"/>
        <v>0.000 000</v>
      </c>
      <c r="I101" s="184" t="str">
        <f t="shared" ca="1" si="69"/>
        <v>0.000 000</v>
      </c>
      <c r="J101" s="184" t="e">
        <f t="shared" ca="1" si="70"/>
        <v>#DIV/0!</v>
      </c>
      <c r="K101" s="608"/>
      <c r="L101" s="184" t="b">
        <f>IF(OR(Torque_1!A14="",Torque_1!O10="",C61=0),FALSE,TRUE)</f>
        <v>0</v>
      </c>
    </row>
    <row r="102" spans="2:19">
      <c r="B102" s="582"/>
      <c r="C102" s="184" t="e">
        <f t="shared" ca="1" si="64"/>
        <v>#N/A</v>
      </c>
      <c r="D102" s="184" t="e">
        <f t="shared" ca="1" si="65"/>
        <v>#N/A</v>
      </c>
      <c r="E102" s="313" t="e">
        <f t="shared" ca="1" si="66"/>
        <v>#N/A</v>
      </c>
      <c r="F102" s="313" t="e">
        <f t="shared" ca="1" si="71"/>
        <v>#DIV/0!</v>
      </c>
      <c r="G102" s="184" t="e">
        <f t="shared" ca="1" si="67"/>
        <v>#DIV/0!</v>
      </c>
      <c r="H102" s="184" t="str">
        <f t="shared" ca="1" si="68"/>
        <v>0.000 000</v>
      </c>
      <c r="I102" s="184" t="str">
        <f t="shared" ca="1" si="69"/>
        <v>0.000 000</v>
      </c>
      <c r="J102" s="184" t="e">
        <f t="shared" ca="1" si="70"/>
        <v>#DIV/0!</v>
      </c>
      <c r="K102" s="608"/>
      <c r="L102" s="184" t="b">
        <f>IF(OR(Torque_1!A15="",Torque_1!O11="",C62=0),FALSE,TRUE)</f>
        <v>0</v>
      </c>
    </row>
    <row r="103" spans="2:19">
      <c r="B103" s="582"/>
      <c r="C103" s="184" t="e">
        <f t="shared" ca="1" si="64"/>
        <v>#N/A</v>
      </c>
      <c r="D103" s="184" t="e">
        <f t="shared" ca="1" si="65"/>
        <v>#N/A</v>
      </c>
      <c r="E103" s="313" t="e">
        <f t="shared" ca="1" si="66"/>
        <v>#N/A</v>
      </c>
      <c r="F103" s="313" t="e">
        <f t="shared" ca="1" si="71"/>
        <v>#DIV/0!</v>
      </c>
      <c r="G103" s="184" t="e">
        <f t="shared" ca="1" si="67"/>
        <v>#DIV/0!</v>
      </c>
      <c r="H103" s="184" t="str">
        <f t="shared" ca="1" si="68"/>
        <v>0.000 000</v>
      </c>
      <c r="I103" s="184" t="str">
        <f t="shared" ca="1" si="69"/>
        <v>0.000 000</v>
      </c>
      <c r="J103" s="184" t="e">
        <f t="shared" ca="1" si="70"/>
        <v>#DIV/0!</v>
      </c>
      <c r="K103" s="608"/>
      <c r="L103" s="184" t="b">
        <f>IF(OR(Torque_1!A16="",Torque_1!O12="",C63=0),FALSE,TRUE)</f>
        <v>0</v>
      </c>
    </row>
    <row r="104" spans="2:19">
      <c r="B104" s="582"/>
      <c r="C104" s="184" t="e">
        <f t="shared" ca="1" si="64"/>
        <v>#N/A</v>
      </c>
      <c r="D104" s="184" t="e">
        <f t="shared" ca="1" si="65"/>
        <v>#N/A</v>
      </c>
      <c r="E104" s="313" t="e">
        <f t="shared" ca="1" si="66"/>
        <v>#N/A</v>
      </c>
      <c r="F104" s="313" t="e">
        <f t="shared" ca="1" si="71"/>
        <v>#DIV/0!</v>
      </c>
      <c r="G104" s="184" t="e">
        <f t="shared" ca="1" si="67"/>
        <v>#DIV/0!</v>
      </c>
      <c r="H104" s="184" t="str">
        <f t="shared" ca="1" si="68"/>
        <v>0.000 000</v>
      </c>
      <c r="I104" s="184" t="str">
        <f t="shared" ca="1" si="69"/>
        <v>0.000 000</v>
      </c>
      <c r="J104" s="184" t="e">
        <f t="shared" ca="1" si="70"/>
        <v>#DIV/0!</v>
      </c>
      <c r="K104" s="608"/>
      <c r="L104" s="184" t="b">
        <f>IF(OR(Torque_1!A17="",Torque_1!O13="",C64=0),FALSE,TRUE)</f>
        <v>0</v>
      </c>
    </row>
    <row r="105" spans="2:19">
      <c r="B105" s="582"/>
      <c r="C105" s="184" t="e">
        <f t="shared" ca="1" si="64"/>
        <v>#N/A</v>
      </c>
      <c r="D105" s="184" t="e">
        <f t="shared" ca="1" si="65"/>
        <v>#N/A</v>
      </c>
      <c r="E105" s="313" t="e">
        <f t="shared" ca="1" si="66"/>
        <v>#N/A</v>
      </c>
      <c r="F105" s="313" t="e">
        <f t="shared" ca="1" si="71"/>
        <v>#DIV/0!</v>
      </c>
      <c r="G105" s="184" t="e">
        <f t="shared" ca="1" si="67"/>
        <v>#DIV/0!</v>
      </c>
      <c r="H105" s="184" t="str">
        <f t="shared" ca="1" si="68"/>
        <v>0.000 000</v>
      </c>
      <c r="I105" s="184" t="str">
        <f t="shared" ca="1" si="69"/>
        <v>0.000 000</v>
      </c>
      <c r="J105" s="184" t="e">
        <f t="shared" ca="1" si="70"/>
        <v>#DIV/0!</v>
      </c>
      <c r="K105" s="608"/>
      <c r="L105" s="184" t="b">
        <f>IF(OR(Torque_1!A18="",Torque_1!O14="",C65=0),FALSE,TRUE)</f>
        <v>0</v>
      </c>
    </row>
    <row r="106" spans="2:19">
      <c r="B106" s="582"/>
      <c r="C106" s="184" t="e">
        <f t="shared" ca="1" si="64"/>
        <v>#N/A</v>
      </c>
      <c r="D106" s="184" t="e">
        <f t="shared" ca="1" si="65"/>
        <v>#N/A</v>
      </c>
      <c r="E106" s="313" t="e">
        <f t="shared" ca="1" si="66"/>
        <v>#N/A</v>
      </c>
      <c r="F106" s="313" t="e">
        <f t="shared" ca="1" si="71"/>
        <v>#DIV/0!</v>
      </c>
      <c r="G106" s="184" t="e">
        <f t="shared" ca="1" si="67"/>
        <v>#DIV/0!</v>
      </c>
      <c r="H106" s="184" t="str">
        <f t="shared" ca="1" si="68"/>
        <v>0.000 000</v>
      </c>
      <c r="I106" s="184" t="str">
        <f t="shared" ca="1" si="69"/>
        <v>0.000 000</v>
      </c>
      <c r="J106" s="184" t="e">
        <f t="shared" ca="1" si="70"/>
        <v>#DIV/0!</v>
      </c>
      <c r="K106" s="608"/>
      <c r="L106" s="184" t="b">
        <f>IF(OR(Torque_1!A19="",Torque_1!O15="",C66=0),FALSE,TRUE)</f>
        <v>0</v>
      </c>
    </row>
    <row r="107" spans="2:19">
      <c r="B107" s="582"/>
      <c r="C107" s="184" t="e">
        <f t="shared" ca="1" si="64"/>
        <v>#N/A</v>
      </c>
      <c r="D107" s="184" t="e">
        <f t="shared" ca="1" si="65"/>
        <v>#N/A</v>
      </c>
      <c r="E107" s="313" t="e">
        <f t="shared" ca="1" si="66"/>
        <v>#N/A</v>
      </c>
      <c r="F107" s="313" t="e">
        <f t="shared" ca="1" si="71"/>
        <v>#DIV/0!</v>
      </c>
      <c r="G107" s="184" t="e">
        <f t="shared" ca="1" si="67"/>
        <v>#DIV/0!</v>
      </c>
      <c r="H107" s="184" t="str">
        <f t="shared" ca="1" si="68"/>
        <v>0.000 000</v>
      </c>
      <c r="I107" s="184" t="str">
        <f t="shared" ca="1" si="69"/>
        <v>0.000 000</v>
      </c>
      <c r="J107" s="184" t="e">
        <f t="shared" ca="1" si="70"/>
        <v>#DIV/0!</v>
      </c>
      <c r="K107" s="608"/>
      <c r="L107" s="184" t="b">
        <f>IF(OR(Torque_1!A20="",Torque_1!O16="",C67=0),FALSE,TRUE)</f>
        <v>0</v>
      </c>
    </row>
    <row r="108" spans="2:19">
      <c r="B108" s="582"/>
      <c r="C108" s="184" t="e">
        <f t="shared" ca="1" si="64"/>
        <v>#N/A</v>
      </c>
      <c r="D108" s="184" t="e">
        <f t="shared" ca="1" si="65"/>
        <v>#N/A</v>
      </c>
      <c r="E108" s="313" t="e">
        <f t="shared" ca="1" si="66"/>
        <v>#N/A</v>
      </c>
      <c r="F108" s="313" t="e">
        <f t="shared" ca="1" si="71"/>
        <v>#DIV/0!</v>
      </c>
      <c r="G108" s="184" t="e">
        <f t="shared" ca="1" si="67"/>
        <v>#DIV/0!</v>
      </c>
      <c r="H108" s="184" t="str">
        <f t="shared" ca="1" si="68"/>
        <v>0.000 000</v>
      </c>
      <c r="I108" s="184" t="str">
        <f t="shared" ca="1" si="69"/>
        <v>0.000 000</v>
      </c>
      <c r="J108" s="184" t="e">
        <f t="shared" ca="1" si="70"/>
        <v>#DIV/0!</v>
      </c>
      <c r="K108" s="608"/>
      <c r="L108" s="184" t="b">
        <f>IF(OR(Torque_1!A21="",Torque_1!O17="",C68=0),FALSE,TRUE)</f>
        <v>0</v>
      </c>
    </row>
    <row r="109" spans="2:19">
      <c r="B109" s="582"/>
      <c r="C109" s="184" t="e">
        <f t="shared" ca="1" si="64"/>
        <v>#N/A</v>
      </c>
      <c r="D109" s="184" t="e">
        <f t="shared" ca="1" si="65"/>
        <v>#N/A</v>
      </c>
      <c r="E109" s="313" t="e">
        <f t="shared" ca="1" si="66"/>
        <v>#N/A</v>
      </c>
      <c r="F109" s="313" t="e">
        <f t="shared" ca="1" si="71"/>
        <v>#DIV/0!</v>
      </c>
      <c r="G109" s="184" t="e">
        <f t="shared" ca="1" si="67"/>
        <v>#DIV/0!</v>
      </c>
      <c r="H109" s="184" t="str">
        <f t="shared" ca="1" si="68"/>
        <v>0.000 000</v>
      </c>
      <c r="I109" s="184" t="str">
        <f t="shared" ca="1" si="69"/>
        <v>0.000 000</v>
      </c>
      <c r="J109" s="184" t="e">
        <f t="shared" ca="1" si="70"/>
        <v>#DIV/0!</v>
      </c>
      <c r="K109" s="608"/>
      <c r="L109" s="184" t="b">
        <f>IF(OR(Torque_1!A22="",Torque_1!O18="",C69=0),FALSE,TRUE)</f>
        <v>0</v>
      </c>
    </row>
    <row r="110" spans="2:19">
      <c r="B110" s="582"/>
      <c r="C110" s="184" t="e">
        <f t="shared" ca="1" si="64"/>
        <v>#N/A</v>
      </c>
      <c r="D110" s="184" t="e">
        <f t="shared" ca="1" si="65"/>
        <v>#N/A</v>
      </c>
      <c r="E110" s="313" t="e">
        <f t="shared" ca="1" si="66"/>
        <v>#N/A</v>
      </c>
      <c r="F110" s="313" t="e">
        <f t="shared" ca="1" si="71"/>
        <v>#DIV/0!</v>
      </c>
      <c r="G110" s="184" t="e">
        <f t="shared" ca="1" si="67"/>
        <v>#DIV/0!</v>
      </c>
      <c r="H110" s="184" t="str">
        <f t="shared" ca="1" si="68"/>
        <v>0.000 000</v>
      </c>
      <c r="I110" s="184" t="str">
        <f t="shared" ca="1" si="69"/>
        <v>0.000 000</v>
      </c>
      <c r="J110" s="184" t="e">
        <f t="shared" ca="1" si="70"/>
        <v>#DIV/0!</v>
      </c>
      <c r="K110" s="608"/>
      <c r="L110" s="184" t="b">
        <f>IF(OR(Torque_1!A23="",Torque_1!O19="",C70=0),FALSE,TRUE)</f>
        <v>0</v>
      </c>
    </row>
    <row r="111" spans="2:19">
      <c r="B111" s="583"/>
      <c r="C111" s="184" t="e">
        <f t="shared" ca="1" si="64"/>
        <v>#N/A</v>
      </c>
      <c r="D111" s="184" t="e">
        <f t="shared" ca="1" si="65"/>
        <v>#N/A</v>
      </c>
      <c r="E111" s="313" t="e">
        <f t="shared" ca="1" si="66"/>
        <v>#N/A</v>
      </c>
      <c r="F111" s="313" t="e">
        <f t="shared" ca="1" si="71"/>
        <v>#DIV/0!</v>
      </c>
      <c r="G111" s="184" t="e">
        <f t="shared" ca="1" si="67"/>
        <v>#DIV/0!</v>
      </c>
      <c r="H111" s="184" t="str">
        <f t="shared" ca="1" si="68"/>
        <v>0.000 000</v>
      </c>
      <c r="I111" s="184" t="str">
        <f t="shared" ca="1" si="69"/>
        <v>0.000 000</v>
      </c>
      <c r="J111" s="184" t="e">
        <f t="shared" ca="1" si="70"/>
        <v>#DIV/0!</v>
      </c>
      <c r="K111" s="608"/>
      <c r="L111" s="184" t="b">
        <f>IF(OR(Torque_1!A24="",Torque_1!O20="",C71=0),FALSE,TRUE)</f>
        <v>0</v>
      </c>
    </row>
    <row r="112" spans="2:19">
      <c r="B112" s="581" t="s">
        <v>376</v>
      </c>
      <c r="C112" s="184" t="e">
        <f t="shared" ca="1" si="64"/>
        <v>#N/A</v>
      </c>
      <c r="D112" s="184" t="e">
        <f t="shared" ca="1" si="65"/>
        <v>#N/A</v>
      </c>
      <c r="E112" s="313" t="e">
        <f t="shared" ca="1" si="66"/>
        <v>#N/A</v>
      </c>
      <c r="F112" s="184" t="s">
        <v>654</v>
      </c>
      <c r="G112" s="184" t="s">
        <v>654</v>
      </c>
      <c r="H112" s="184" t="s">
        <v>393</v>
      </c>
      <c r="I112" s="184" t="s">
        <v>393</v>
      </c>
      <c r="J112" s="184" t="s">
        <v>395</v>
      </c>
      <c r="K112" s="608"/>
      <c r="L112" s="213" t="b">
        <f>IF(OR(Torque_1!A7="",Torque_1!R7=""),FALSE,TRUE)</f>
        <v>0</v>
      </c>
    </row>
    <row r="113" spans="2:12">
      <c r="B113" s="582"/>
      <c r="C113" s="184" t="e">
        <f t="shared" ca="1" si="64"/>
        <v>#N/A</v>
      </c>
      <c r="D113" s="184" t="e">
        <f t="shared" ca="1" si="65"/>
        <v>#N/A</v>
      </c>
      <c r="E113" s="313" t="e">
        <f t="shared" ca="1" si="66"/>
        <v>#N/A</v>
      </c>
      <c r="F113" s="313" t="e">
        <f t="shared" ca="1" si="71"/>
        <v>#DIV/0!</v>
      </c>
      <c r="G113" s="184" t="e">
        <f t="shared" ref="G113:G129" ca="1" si="72">TEXT(R73,$S$94)</f>
        <v>#DIV/0!</v>
      </c>
      <c r="H113" s="184" t="str">
        <f t="shared" ref="H113:H129" ca="1" si="73">TEXT(X32,$S$94)</f>
        <v>0.000 000</v>
      </c>
      <c r="I113" s="184" t="str">
        <f t="shared" ref="I113:I129" ca="1" si="74">TEXT(Y32,$S$94)</f>
        <v>0.000 000</v>
      </c>
      <c r="J113" s="184" t="e">
        <f t="shared" ref="J113:J129" ca="1" si="75">TEXT(Z32,$S$94)</f>
        <v>#DIV/0!</v>
      </c>
      <c r="K113" s="608"/>
      <c r="L113" s="184" t="b">
        <f>IF(OR(Torque_1!A8="",Torque_1!R4="",C73=0),FALSE,TRUE)</f>
        <v>0</v>
      </c>
    </row>
    <row r="114" spans="2:12">
      <c r="B114" s="582"/>
      <c r="C114" s="184" t="e">
        <f t="shared" ca="1" si="64"/>
        <v>#N/A</v>
      </c>
      <c r="D114" s="184" t="e">
        <f t="shared" ca="1" si="65"/>
        <v>#N/A</v>
      </c>
      <c r="E114" s="313" t="e">
        <f t="shared" ca="1" si="66"/>
        <v>#N/A</v>
      </c>
      <c r="F114" s="313" t="e">
        <f t="shared" ca="1" si="71"/>
        <v>#DIV/0!</v>
      </c>
      <c r="G114" s="184" t="e">
        <f t="shared" ca="1" si="72"/>
        <v>#DIV/0!</v>
      </c>
      <c r="H114" s="184" t="str">
        <f t="shared" ca="1" si="73"/>
        <v>0.000 000</v>
      </c>
      <c r="I114" s="184" t="str">
        <f t="shared" ca="1" si="74"/>
        <v>0.000 000</v>
      </c>
      <c r="J114" s="184" t="e">
        <f t="shared" ca="1" si="75"/>
        <v>#DIV/0!</v>
      </c>
      <c r="K114" s="608"/>
      <c r="L114" s="184" t="b">
        <f>IF(OR(Torque_1!A9="",Torque_1!R5="",C74=0),FALSE,TRUE)</f>
        <v>0</v>
      </c>
    </row>
    <row r="115" spans="2:12">
      <c r="B115" s="582"/>
      <c r="C115" s="184" t="e">
        <f t="shared" ca="1" si="64"/>
        <v>#N/A</v>
      </c>
      <c r="D115" s="184" t="e">
        <f t="shared" ca="1" si="65"/>
        <v>#N/A</v>
      </c>
      <c r="E115" s="313" t="e">
        <f t="shared" ca="1" si="66"/>
        <v>#N/A</v>
      </c>
      <c r="F115" s="313" t="e">
        <f t="shared" ca="1" si="71"/>
        <v>#DIV/0!</v>
      </c>
      <c r="G115" s="184" t="e">
        <f t="shared" ca="1" si="72"/>
        <v>#DIV/0!</v>
      </c>
      <c r="H115" s="184" t="str">
        <f t="shared" ca="1" si="73"/>
        <v>0.000 000</v>
      </c>
      <c r="I115" s="184" t="str">
        <f t="shared" ca="1" si="74"/>
        <v>0.000 000</v>
      </c>
      <c r="J115" s="184" t="e">
        <f t="shared" ca="1" si="75"/>
        <v>#DIV/0!</v>
      </c>
      <c r="K115" s="608"/>
      <c r="L115" s="184" t="b">
        <f>IF(OR(Torque_1!A10="",Torque_1!R6="",C75=0),FALSE,TRUE)</f>
        <v>0</v>
      </c>
    </row>
    <row r="116" spans="2:12">
      <c r="B116" s="582"/>
      <c r="C116" s="184" t="e">
        <f t="shared" ca="1" si="64"/>
        <v>#N/A</v>
      </c>
      <c r="D116" s="184" t="e">
        <f t="shared" ca="1" si="65"/>
        <v>#N/A</v>
      </c>
      <c r="E116" s="313" t="e">
        <f t="shared" ca="1" si="66"/>
        <v>#N/A</v>
      </c>
      <c r="F116" s="313" t="e">
        <f t="shared" ca="1" si="71"/>
        <v>#DIV/0!</v>
      </c>
      <c r="G116" s="184" t="e">
        <f t="shared" ca="1" si="72"/>
        <v>#DIV/0!</v>
      </c>
      <c r="H116" s="184" t="str">
        <f t="shared" ca="1" si="73"/>
        <v>0.000 000</v>
      </c>
      <c r="I116" s="184" t="str">
        <f t="shared" ca="1" si="74"/>
        <v>0.000 000</v>
      </c>
      <c r="J116" s="184" t="e">
        <f t="shared" ca="1" si="75"/>
        <v>#DIV/0!</v>
      </c>
      <c r="K116" s="608"/>
      <c r="L116" s="184" t="b">
        <f>IF(OR(Torque_1!A11="",Torque_1!R7="",C76=0),FALSE,TRUE)</f>
        <v>0</v>
      </c>
    </row>
    <row r="117" spans="2:12">
      <c r="B117" s="582"/>
      <c r="C117" s="184" t="e">
        <f t="shared" ca="1" si="64"/>
        <v>#N/A</v>
      </c>
      <c r="D117" s="184" t="e">
        <f t="shared" ca="1" si="65"/>
        <v>#N/A</v>
      </c>
      <c r="E117" s="313" t="e">
        <f t="shared" ca="1" si="66"/>
        <v>#N/A</v>
      </c>
      <c r="F117" s="313" t="e">
        <f t="shared" ca="1" si="71"/>
        <v>#DIV/0!</v>
      </c>
      <c r="G117" s="184" t="e">
        <f t="shared" ca="1" si="72"/>
        <v>#DIV/0!</v>
      </c>
      <c r="H117" s="184" t="str">
        <f t="shared" ca="1" si="73"/>
        <v>0.000 000</v>
      </c>
      <c r="I117" s="184" t="str">
        <f t="shared" ca="1" si="74"/>
        <v>0.000 000</v>
      </c>
      <c r="J117" s="184" t="e">
        <f t="shared" ca="1" si="75"/>
        <v>#DIV/0!</v>
      </c>
      <c r="K117" s="608"/>
      <c r="L117" s="184" t="b">
        <f>IF(OR(Torque_1!A12="",Torque_1!R8="",C77=0),FALSE,TRUE)</f>
        <v>0</v>
      </c>
    </row>
    <row r="118" spans="2:12">
      <c r="B118" s="582"/>
      <c r="C118" s="184" t="e">
        <f t="shared" ca="1" si="64"/>
        <v>#N/A</v>
      </c>
      <c r="D118" s="184" t="e">
        <f t="shared" ca="1" si="65"/>
        <v>#N/A</v>
      </c>
      <c r="E118" s="313" t="e">
        <f t="shared" ca="1" si="66"/>
        <v>#N/A</v>
      </c>
      <c r="F118" s="313" t="e">
        <f t="shared" ca="1" si="71"/>
        <v>#DIV/0!</v>
      </c>
      <c r="G118" s="184" t="e">
        <f t="shared" ca="1" si="72"/>
        <v>#DIV/0!</v>
      </c>
      <c r="H118" s="184" t="str">
        <f t="shared" ca="1" si="73"/>
        <v>0.000 000</v>
      </c>
      <c r="I118" s="184" t="str">
        <f t="shared" ca="1" si="74"/>
        <v>0.000 000</v>
      </c>
      <c r="J118" s="184" t="e">
        <f t="shared" ca="1" si="75"/>
        <v>#DIV/0!</v>
      </c>
      <c r="K118" s="608"/>
      <c r="L118" s="184" t="b">
        <f>IF(OR(Torque_1!A13="",Torque_1!R9="",C78=0),FALSE,TRUE)</f>
        <v>0</v>
      </c>
    </row>
    <row r="119" spans="2:12">
      <c r="B119" s="582"/>
      <c r="C119" s="184" t="e">
        <f t="shared" ca="1" si="64"/>
        <v>#N/A</v>
      </c>
      <c r="D119" s="184" t="e">
        <f t="shared" ca="1" si="65"/>
        <v>#N/A</v>
      </c>
      <c r="E119" s="313" t="e">
        <f t="shared" ca="1" si="66"/>
        <v>#N/A</v>
      </c>
      <c r="F119" s="313" t="e">
        <f t="shared" ca="1" si="71"/>
        <v>#DIV/0!</v>
      </c>
      <c r="G119" s="184" t="e">
        <f t="shared" ca="1" si="72"/>
        <v>#DIV/0!</v>
      </c>
      <c r="H119" s="184" t="str">
        <f t="shared" ca="1" si="73"/>
        <v>0.000 000</v>
      </c>
      <c r="I119" s="184" t="str">
        <f t="shared" ca="1" si="74"/>
        <v>0.000 000</v>
      </c>
      <c r="J119" s="184" t="e">
        <f t="shared" ca="1" si="75"/>
        <v>#DIV/0!</v>
      </c>
      <c r="K119" s="608"/>
      <c r="L119" s="184" t="b">
        <f>IF(OR(Torque_1!A14="",Torque_1!R10="",C79=0),FALSE,TRUE)</f>
        <v>0</v>
      </c>
    </row>
    <row r="120" spans="2:12">
      <c r="B120" s="582"/>
      <c r="C120" s="184" t="e">
        <f t="shared" ca="1" si="64"/>
        <v>#N/A</v>
      </c>
      <c r="D120" s="184" t="e">
        <f t="shared" ca="1" si="65"/>
        <v>#N/A</v>
      </c>
      <c r="E120" s="313" t="e">
        <f t="shared" ca="1" si="66"/>
        <v>#N/A</v>
      </c>
      <c r="F120" s="313" t="e">
        <f t="shared" ca="1" si="71"/>
        <v>#DIV/0!</v>
      </c>
      <c r="G120" s="184" t="e">
        <f t="shared" ca="1" si="72"/>
        <v>#DIV/0!</v>
      </c>
      <c r="H120" s="184" t="str">
        <f t="shared" ca="1" si="73"/>
        <v>0.000 000</v>
      </c>
      <c r="I120" s="184" t="str">
        <f t="shared" ca="1" si="74"/>
        <v>0.000 000</v>
      </c>
      <c r="J120" s="184" t="e">
        <f t="shared" ca="1" si="75"/>
        <v>#DIV/0!</v>
      </c>
      <c r="K120" s="608"/>
      <c r="L120" s="184" t="b">
        <f>IF(OR(Torque_1!A15="",Torque_1!R11="",C80=0),FALSE,TRUE)</f>
        <v>0</v>
      </c>
    </row>
    <row r="121" spans="2:12">
      <c r="B121" s="582"/>
      <c r="C121" s="184" t="e">
        <f t="shared" ca="1" si="64"/>
        <v>#N/A</v>
      </c>
      <c r="D121" s="184" t="e">
        <f t="shared" ca="1" si="65"/>
        <v>#N/A</v>
      </c>
      <c r="E121" s="313" t="e">
        <f t="shared" ca="1" si="66"/>
        <v>#N/A</v>
      </c>
      <c r="F121" s="313" t="e">
        <f t="shared" ca="1" si="71"/>
        <v>#DIV/0!</v>
      </c>
      <c r="G121" s="184" t="e">
        <f t="shared" ca="1" si="72"/>
        <v>#DIV/0!</v>
      </c>
      <c r="H121" s="184" t="str">
        <f t="shared" ca="1" si="73"/>
        <v>0.000 000</v>
      </c>
      <c r="I121" s="184" t="str">
        <f t="shared" ca="1" si="74"/>
        <v>0.000 000</v>
      </c>
      <c r="J121" s="184" t="e">
        <f t="shared" ca="1" si="75"/>
        <v>#DIV/0!</v>
      </c>
      <c r="K121" s="608"/>
      <c r="L121" s="184" t="b">
        <f>IF(OR(Torque_1!A16="",Torque_1!R12="",C81=0),FALSE,TRUE)</f>
        <v>0</v>
      </c>
    </row>
    <row r="122" spans="2:12">
      <c r="B122" s="582"/>
      <c r="C122" s="184" t="e">
        <f t="shared" ca="1" si="64"/>
        <v>#N/A</v>
      </c>
      <c r="D122" s="184" t="e">
        <f t="shared" ca="1" si="65"/>
        <v>#N/A</v>
      </c>
      <c r="E122" s="313" t="e">
        <f t="shared" ca="1" si="66"/>
        <v>#N/A</v>
      </c>
      <c r="F122" s="313" t="e">
        <f t="shared" ca="1" si="71"/>
        <v>#DIV/0!</v>
      </c>
      <c r="G122" s="184" t="e">
        <f t="shared" ca="1" si="72"/>
        <v>#DIV/0!</v>
      </c>
      <c r="H122" s="184" t="str">
        <f t="shared" ca="1" si="73"/>
        <v>0.000 000</v>
      </c>
      <c r="I122" s="184" t="str">
        <f t="shared" ca="1" si="74"/>
        <v>0.000 000</v>
      </c>
      <c r="J122" s="184" t="e">
        <f t="shared" ca="1" si="75"/>
        <v>#DIV/0!</v>
      </c>
      <c r="K122" s="608"/>
      <c r="L122" s="184" t="b">
        <f>IF(OR(Torque_1!A17="",Torque_1!R13="",C82=0),FALSE,TRUE)</f>
        <v>0</v>
      </c>
    </row>
    <row r="123" spans="2:12">
      <c r="B123" s="582"/>
      <c r="C123" s="184" t="e">
        <f t="shared" ca="1" si="64"/>
        <v>#N/A</v>
      </c>
      <c r="D123" s="184" t="e">
        <f t="shared" ca="1" si="65"/>
        <v>#N/A</v>
      </c>
      <c r="E123" s="313" t="e">
        <f t="shared" ca="1" si="66"/>
        <v>#N/A</v>
      </c>
      <c r="F123" s="313" t="e">
        <f t="shared" ca="1" si="71"/>
        <v>#DIV/0!</v>
      </c>
      <c r="G123" s="184" t="e">
        <f t="shared" ca="1" si="72"/>
        <v>#DIV/0!</v>
      </c>
      <c r="H123" s="184" t="str">
        <f t="shared" ca="1" si="73"/>
        <v>0.000 000</v>
      </c>
      <c r="I123" s="184" t="str">
        <f t="shared" ca="1" si="74"/>
        <v>0.000 000</v>
      </c>
      <c r="J123" s="184" t="e">
        <f t="shared" ca="1" si="75"/>
        <v>#DIV/0!</v>
      </c>
      <c r="K123" s="608"/>
      <c r="L123" s="184" t="b">
        <f>IF(OR(Torque_1!A18="",Torque_1!R14="",C83=0),FALSE,TRUE)</f>
        <v>0</v>
      </c>
    </row>
    <row r="124" spans="2:12">
      <c r="B124" s="582"/>
      <c r="C124" s="184" t="e">
        <f t="shared" ca="1" si="64"/>
        <v>#N/A</v>
      </c>
      <c r="D124" s="184" t="e">
        <f t="shared" ca="1" si="65"/>
        <v>#N/A</v>
      </c>
      <c r="E124" s="313" t="e">
        <f t="shared" ca="1" si="66"/>
        <v>#N/A</v>
      </c>
      <c r="F124" s="313" t="e">
        <f t="shared" ca="1" si="71"/>
        <v>#DIV/0!</v>
      </c>
      <c r="G124" s="184" t="e">
        <f t="shared" ca="1" si="72"/>
        <v>#DIV/0!</v>
      </c>
      <c r="H124" s="184" t="str">
        <f t="shared" ca="1" si="73"/>
        <v>0.000 000</v>
      </c>
      <c r="I124" s="184" t="str">
        <f t="shared" ca="1" si="74"/>
        <v>0.000 000</v>
      </c>
      <c r="J124" s="184" t="e">
        <f t="shared" ca="1" si="75"/>
        <v>#DIV/0!</v>
      </c>
      <c r="K124" s="608"/>
      <c r="L124" s="184" t="b">
        <f>IF(OR(Torque_1!A19="",Torque_1!R15="",C84=0),FALSE,TRUE)</f>
        <v>0</v>
      </c>
    </row>
    <row r="125" spans="2:12">
      <c r="B125" s="582"/>
      <c r="C125" s="184" t="e">
        <f t="shared" ca="1" si="64"/>
        <v>#N/A</v>
      </c>
      <c r="D125" s="184" t="e">
        <f t="shared" ca="1" si="65"/>
        <v>#N/A</v>
      </c>
      <c r="E125" s="313" t="e">
        <f t="shared" ca="1" si="66"/>
        <v>#N/A</v>
      </c>
      <c r="F125" s="313" t="e">
        <f t="shared" ca="1" si="71"/>
        <v>#DIV/0!</v>
      </c>
      <c r="G125" s="184" t="e">
        <f t="shared" ca="1" si="72"/>
        <v>#DIV/0!</v>
      </c>
      <c r="H125" s="184" t="str">
        <f t="shared" ca="1" si="73"/>
        <v>0.000 000</v>
      </c>
      <c r="I125" s="184" t="str">
        <f t="shared" ca="1" si="74"/>
        <v>0.000 000</v>
      </c>
      <c r="J125" s="184" t="e">
        <f t="shared" ca="1" si="75"/>
        <v>#DIV/0!</v>
      </c>
      <c r="K125" s="608"/>
      <c r="L125" s="184" t="b">
        <f>IF(OR(Torque_1!A20="",Torque_1!R16="",C85=0),FALSE,TRUE)</f>
        <v>0</v>
      </c>
    </row>
    <row r="126" spans="2:12">
      <c r="B126" s="582"/>
      <c r="C126" s="184" t="e">
        <f t="shared" ca="1" si="64"/>
        <v>#N/A</v>
      </c>
      <c r="D126" s="184" t="e">
        <f t="shared" ca="1" si="65"/>
        <v>#N/A</v>
      </c>
      <c r="E126" s="313" t="e">
        <f t="shared" ca="1" si="66"/>
        <v>#N/A</v>
      </c>
      <c r="F126" s="313" t="e">
        <f t="shared" ca="1" si="71"/>
        <v>#DIV/0!</v>
      </c>
      <c r="G126" s="184" t="e">
        <f t="shared" ca="1" si="72"/>
        <v>#DIV/0!</v>
      </c>
      <c r="H126" s="184" t="str">
        <f t="shared" ca="1" si="73"/>
        <v>0.000 000</v>
      </c>
      <c r="I126" s="184" t="str">
        <f t="shared" ca="1" si="74"/>
        <v>0.000 000</v>
      </c>
      <c r="J126" s="184" t="e">
        <f t="shared" ca="1" si="75"/>
        <v>#DIV/0!</v>
      </c>
      <c r="K126" s="608"/>
      <c r="L126" s="184" t="b">
        <f>IF(OR(Torque_1!A21="",Torque_1!R17="",C86=0),FALSE,TRUE)</f>
        <v>0</v>
      </c>
    </row>
    <row r="127" spans="2:12">
      <c r="B127" s="582"/>
      <c r="C127" s="184" t="e">
        <f t="shared" ca="1" si="64"/>
        <v>#N/A</v>
      </c>
      <c r="D127" s="184" t="e">
        <f t="shared" ca="1" si="65"/>
        <v>#N/A</v>
      </c>
      <c r="E127" s="313" t="e">
        <f t="shared" ca="1" si="66"/>
        <v>#N/A</v>
      </c>
      <c r="F127" s="313" t="e">
        <f t="shared" ca="1" si="71"/>
        <v>#DIV/0!</v>
      </c>
      <c r="G127" s="184" t="e">
        <f t="shared" ca="1" si="72"/>
        <v>#DIV/0!</v>
      </c>
      <c r="H127" s="184" t="str">
        <f t="shared" ca="1" si="73"/>
        <v>0.000 000</v>
      </c>
      <c r="I127" s="184" t="str">
        <f t="shared" ca="1" si="74"/>
        <v>0.000 000</v>
      </c>
      <c r="J127" s="184" t="e">
        <f t="shared" ca="1" si="75"/>
        <v>#DIV/0!</v>
      </c>
      <c r="K127" s="608"/>
      <c r="L127" s="184" t="b">
        <f>IF(OR(Torque_1!A22="",Torque_1!R18="",C87=0),FALSE,TRUE)</f>
        <v>0</v>
      </c>
    </row>
    <row r="128" spans="2:12">
      <c r="B128" s="582"/>
      <c r="C128" s="184" t="e">
        <f t="shared" ca="1" si="64"/>
        <v>#N/A</v>
      </c>
      <c r="D128" s="184" t="e">
        <f t="shared" ca="1" si="65"/>
        <v>#N/A</v>
      </c>
      <c r="E128" s="313" t="e">
        <f t="shared" ca="1" si="66"/>
        <v>#N/A</v>
      </c>
      <c r="F128" s="313" t="e">
        <f t="shared" ca="1" si="71"/>
        <v>#DIV/0!</v>
      </c>
      <c r="G128" s="184" t="e">
        <f t="shared" ca="1" si="72"/>
        <v>#DIV/0!</v>
      </c>
      <c r="H128" s="184" t="str">
        <f t="shared" ca="1" si="73"/>
        <v>0.000 000</v>
      </c>
      <c r="I128" s="184" t="str">
        <f t="shared" ca="1" si="74"/>
        <v>0.000 000</v>
      </c>
      <c r="J128" s="184" t="e">
        <f t="shared" ca="1" si="75"/>
        <v>#DIV/0!</v>
      </c>
      <c r="K128" s="608"/>
      <c r="L128" s="184" t="b">
        <f>IF(OR(Torque_1!A23="",Torque_1!R19="",C88=0),FALSE,TRUE)</f>
        <v>0</v>
      </c>
    </row>
    <row r="129" spans="1:31">
      <c r="B129" s="583"/>
      <c r="C129" s="184" t="e">
        <f t="shared" ca="1" si="64"/>
        <v>#N/A</v>
      </c>
      <c r="D129" s="184" t="e">
        <f t="shared" ca="1" si="65"/>
        <v>#N/A</v>
      </c>
      <c r="E129" s="313" t="e">
        <f t="shared" ca="1" si="66"/>
        <v>#N/A</v>
      </c>
      <c r="F129" s="313" t="e">
        <f t="shared" ca="1" si="71"/>
        <v>#DIV/0!</v>
      </c>
      <c r="G129" s="184" t="e">
        <f t="shared" ca="1" si="72"/>
        <v>#DIV/0!</v>
      </c>
      <c r="H129" s="184" t="str">
        <f t="shared" ca="1" si="73"/>
        <v>0.000 000</v>
      </c>
      <c r="I129" s="184" t="str">
        <f t="shared" ca="1" si="74"/>
        <v>0.000 000</v>
      </c>
      <c r="J129" s="184" t="e">
        <f t="shared" ca="1" si="75"/>
        <v>#DIV/0!</v>
      </c>
      <c r="K129" s="609"/>
      <c r="L129" s="184" t="b">
        <f>IF(OR(Torque_1!A24="",Torque_1!R20="",C89=0),FALSE,TRUE)</f>
        <v>0</v>
      </c>
    </row>
    <row r="132" spans="1:31" s="274" customFormat="1" ht="18" customHeight="1">
      <c r="A132" s="273" t="s">
        <v>580</v>
      </c>
      <c r="AB132" s="275"/>
    </row>
    <row r="133" spans="1:31" s="274" customFormat="1" ht="14.25">
      <c r="B133" s="599" t="s">
        <v>600</v>
      </c>
      <c r="C133" s="600"/>
      <c r="D133" s="276" t="s">
        <v>581</v>
      </c>
      <c r="E133" s="276" t="s">
        <v>582</v>
      </c>
      <c r="F133" s="276" t="s">
        <v>601</v>
      </c>
      <c r="G133" s="276" t="s">
        <v>584</v>
      </c>
      <c r="I133" s="276" t="s">
        <v>585</v>
      </c>
      <c r="J133" s="276" t="s">
        <v>586</v>
      </c>
      <c r="K133" s="289" t="s">
        <v>587</v>
      </c>
      <c r="L133" s="289" t="s">
        <v>588</v>
      </c>
      <c r="M133" s="290"/>
      <c r="N133" s="276" t="s">
        <v>583</v>
      </c>
      <c r="O133" s="289" t="s">
        <v>589</v>
      </c>
      <c r="P133" s="289" t="s">
        <v>623</v>
      </c>
      <c r="Q133" s="276" t="s">
        <v>602</v>
      </c>
      <c r="R133" s="276" t="s">
        <v>590</v>
      </c>
      <c r="AE133" s="275"/>
    </row>
    <row r="134" spans="1:31" s="274" customFormat="1" ht="14.25" customHeight="1">
      <c r="B134" s="282">
        <v>100</v>
      </c>
      <c r="C134" s="283" t="s">
        <v>591</v>
      </c>
      <c r="D134" s="284" t="s">
        <v>592</v>
      </c>
      <c r="E134" s="284" t="s">
        <v>593</v>
      </c>
      <c r="F134" s="279">
        <v>109300</v>
      </c>
      <c r="G134" s="601" t="s">
        <v>594</v>
      </c>
      <c r="I134" s="276" t="s">
        <v>595</v>
      </c>
      <c r="J134" s="277">
        <f>MAX(D13:D48)</f>
        <v>0</v>
      </c>
      <c r="K134" s="276" t="str">
        <f>IF(AND(L94,L112)=TRUE,"양방향","단방향")</f>
        <v>단방향</v>
      </c>
      <c r="L134" s="278">
        <f>H3-2</f>
        <v>-5</v>
      </c>
      <c r="M134" s="276"/>
      <c r="N134" s="279">
        <f ca="1">OFFSET(F$133,COUNTIF(B$134:B$149,"&lt;"&amp;J134)+IF(K134="단방향",0,2)+IF(L134&lt;=5,1,2),0)</f>
        <v>109300</v>
      </c>
      <c r="O134" s="280">
        <f>L134-IF(L134&lt;10,5,10)</f>
        <v>-10</v>
      </c>
      <c r="P134" s="281">
        <f ca="1">IF(O134&lt;6,0,O134-5)*0.2*N134</f>
        <v>0</v>
      </c>
      <c r="Q134" s="281">
        <f>IF(J134=TRUE,N134+P134,0)</f>
        <v>0</v>
      </c>
      <c r="R134" s="604">
        <f>SUM(Q134:Q136)</f>
        <v>0</v>
      </c>
      <c r="AE134" s="275"/>
    </row>
    <row r="135" spans="1:31" s="274" customFormat="1" ht="14.25">
      <c r="B135" s="282">
        <v>100</v>
      </c>
      <c r="C135" s="283" t="s">
        <v>603</v>
      </c>
      <c r="D135" s="284" t="s">
        <v>604</v>
      </c>
      <c r="E135" s="284" t="s">
        <v>605</v>
      </c>
      <c r="F135" s="279">
        <v>163900</v>
      </c>
      <c r="G135" s="602"/>
      <c r="I135" s="276"/>
      <c r="J135" s="276"/>
      <c r="K135" s="276"/>
      <c r="L135" s="276"/>
      <c r="M135" s="276"/>
      <c r="N135" s="279"/>
      <c r="O135" s="285"/>
      <c r="P135" s="281"/>
      <c r="Q135" s="281"/>
      <c r="R135" s="605"/>
      <c r="AE135" s="275"/>
    </row>
    <row r="136" spans="1:31" s="274" customFormat="1" ht="14.25">
      <c r="B136" s="282">
        <v>100</v>
      </c>
      <c r="C136" s="283" t="s">
        <v>591</v>
      </c>
      <c r="D136" s="284" t="s">
        <v>606</v>
      </c>
      <c r="E136" s="284" t="s">
        <v>593</v>
      </c>
      <c r="F136" s="279">
        <v>218600</v>
      </c>
      <c r="G136" s="602"/>
      <c r="I136" s="276"/>
      <c r="J136" s="276"/>
      <c r="K136" s="276"/>
      <c r="L136" s="276"/>
      <c r="M136" s="276"/>
      <c r="N136" s="279"/>
      <c r="O136" s="285"/>
      <c r="P136" s="281"/>
      <c r="Q136" s="281"/>
      <c r="R136" s="606"/>
      <c r="AE136" s="275"/>
    </row>
    <row r="137" spans="1:31" s="274" customFormat="1" ht="14.25">
      <c r="B137" s="282">
        <v>100</v>
      </c>
      <c r="C137" s="283" t="s">
        <v>591</v>
      </c>
      <c r="D137" s="284" t="s">
        <v>597</v>
      </c>
      <c r="E137" s="284" t="s">
        <v>596</v>
      </c>
      <c r="F137" s="279">
        <v>327900</v>
      </c>
      <c r="G137" s="602"/>
      <c r="O137" s="286"/>
      <c r="AE137" s="275"/>
    </row>
    <row r="138" spans="1:31" s="274" customFormat="1" ht="14.25">
      <c r="B138" s="282">
        <v>500</v>
      </c>
      <c r="C138" s="283" t="s">
        <v>603</v>
      </c>
      <c r="D138" s="284" t="s">
        <v>592</v>
      </c>
      <c r="E138" s="284" t="s">
        <v>607</v>
      </c>
      <c r="F138" s="279">
        <v>136500</v>
      </c>
      <c r="G138" s="602"/>
      <c r="I138" s="287" t="s">
        <v>598</v>
      </c>
      <c r="AE138" s="275"/>
    </row>
    <row r="139" spans="1:31" s="274" customFormat="1" ht="14.25">
      <c r="B139" s="282">
        <v>500</v>
      </c>
      <c r="C139" s="283" t="s">
        <v>608</v>
      </c>
      <c r="D139" s="284" t="s">
        <v>592</v>
      </c>
      <c r="E139" s="284" t="s">
        <v>596</v>
      </c>
      <c r="F139" s="279">
        <v>204800</v>
      </c>
      <c r="G139" s="602"/>
      <c r="I139" s="292" t="s">
        <v>622</v>
      </c>
      <c r="AE139" s="275"/>
    </row>
    <row r="140" spans="1:31" s="274" customFormat="1" ht="14.25">
      <c r="B140" s="282">
        <v>500</v>
      </c>
      <c r="C140" s="283" t="s">
        <v>591</v>
      </c>
      <c r="D140" s="284" t="s">
        <v>606</v>
      </c>
      <c r="E140" s="284" t="s">
        <v>609</v>
      </c>
      <c r="F140" s="279">
        <v>273000</v>
      </c>
      <c r="G140" s="602"/>
      <c r="I140" s="288" t="s">
        <v>610</v>
      </c>
      <c r="AE140" s="275"/>
    </row>
    <row r="141" spans="1:31">
      <c r="B141" s="282">
        <v>500</v>
      </c>
      <c r="C141" s="283" t="s">
        <v>611</v>
      </c>
      <c r="D141" s="284" t="s">
        <v>597</v>
      </c>
      <c r="E141" s="284" t="s">
        <v>596</v>
      </c>
      <c r="F141" s="279">
        <v>409700</v>
      </c>
      <c r="G141" s="602"/>
    </row>
    <row r="142" spans="1:31">
      <c r="B142" s="282">
        <v>1000</v>
      </c>
      <c r="C142" s="283" t="s">
        <v>612</v>
      </c>
      <c r="D142" s="284" t="s">
        <v>592</v>
      </c>
      <c r="E142" s="284" t="s">
        <v>593</v>
      </c>
      <c r="F142" s="279">
        <v>139200</v>
      </c>
      <c r="G142" s="602"/>
    </row>
    <row r="143" spans="1:31">
      <c r="B143" s="282">
        <v>1000</v>
      </c>
      <c r="C143" s="283" t="s">
        <v>612</v>
      </c>
      <c r="D143" s="284" t="s">
        <v>613</v>
      </c>
      <c r="E143" s="284" t="s">
        <v>596</v>
      </c>
      <c r="F143" s="279">
        <v>208800</v>
      </c>
      <c r="G143" s="602"/>
    </row>
    <row r="144" spans="1:31">
      <c r="B144" s="282">
        <v>1000</v>
      </c>
      <c r="C144" s="283" t="s">
        <v>591</v>
      </c>
      <c r="D144" s="284" t="s">
        <v>606</v>
      </c>
      <c r="E144" s="284" t="s">
        <v>614</v>
      </c>
      <c r="F144" s="279">
        <v>278400</v>
      </c>
      <c r="G144" s="602"/>
    </row>
    <row r="145" spans="2:7">
      <c r="B145" s="282">
        <v>1000</v>
      </c>
      <c r="C145" s="283" t="s">
        <v>612</v>
      </c>
      <c r="D145" s="284" t="s">
        <v>615</v>
      </c>
      <c r="E145" s="284" t="s">
        <v>616</v>
      </c>
      <c r="F145" s="279">
        <v>417600</v>
      </c>
      <c r="G145" s="602"/>
    </row>
    <row r="146" spans="2:7">
      <c r="B146" s="282">
        <v>1000</v>
      </c>
      <c r="C146" s="283" t="s">
        <v>617</v>
      </c>
      <c r="D146" s="284" t="s">
        <v>618</v>
      </c>
      <c r="E146" s="284" t="s">
        <v>593</v>
      </c>
      <c r="F146" s="279">
        <v>161400</v>
      </c>
      <c r="G146" s="602"/>
    </row>
    <row r="147" spans="2:7">
      <c r="B147" s="282">
        <v>1000</v>
      </c>
      <c r="C147" s="283" t="s">
        <v>599</v>
      </c>
      <c r="D147" s="284" t="s">
        <v>592</v>
      </c>
      <c r="E147" s="284" t="s">
        <v>619</v>
      </c>
      <c r="F147" s="279">
        <v>242200</v>
      </c>
      <c r="G147" s="602"/>
    </row>
    <row r="148" spans="2:7">
      <c r="B148" s="282">
        <v>1000</v>
      </c>
      <c r="C148" s="283" t="s">
        <v>599</v>
      </c>
      <c r="D148" s="284" t="s">
        <v>597</v>
      </c>
      <c r="E148" s="284" t="s">
        <v>614</v>
      </c>
      <c r="F148" s="279">
        <v>322900</v>
      </c>
      <c r="G148" s="602"/>
    </row>
    <row r="149" spans="2:7">
      <c r="B149" s="282">
        <v>1000</v>
      </c>
      <c r="C149" s="283" t="s">
        <v>620</v>
      </c>
      <c r="D149" s="284" t="s">
        <v>597</v>
      </c>
      <c r="E149" s="284" t="s">
        <v>621</v>
      </c>
      <c r="F149" s="279">
        <v>484500</v>
      </c>
      <c r="G149" s="603"/>
    </row>
  </sheetData>
  <mergeCells count="36">
    <mergeCell ref="B133:C133"/>
    <mergeCell ref="G134:G149"/>
    <mergeCell ref="R134:R136"/>
    <mergeCell ref="B112:B129"/>
    <mergeCell ref="K94:K129"/>
    <mergeCell ref="B5:F5"/>
    <mergeCell ref="B31:B48"/>
    <mergeCell ref="B54:B71"/>
    <mergeCell ref="B72:B89"/>
    <mergeCell ref="B51:B53"/>
    <mergeCell ref="C51:C53"/>
    <mergeCell ref="D51:I51"/>
    <mergeCell ref="B10:B12"/>
    <mergeCell ref="D10:D12"/>
    <mergeCell ref="C10:C12"/>
    <mergeCell ref="E10:G10"/>
    <mergeCell ref="B13:B30"/>
    <mergeCell ref="H10:J10"/>
    <mergeCell ref="B92:B93"/>
    <mergeCell ref="B94:B111"/>
    <mergeCell ref="J51:J52"/>
    <mergeCell ref="K51:K52"/>
    <mergeCell ref="L51:L52"/>
    <mergeCell ref="L92:L93"/>
    <mergeCell ref="K10:K11"/>
    <mergeCell ref="L10:W11"/>
    <mergeCell ref="S51:S52"/>
    <mergeCell ref="Y51:Y52"/>
    <mergeCell ref="M51:R51"/>
    <mergeCell ref="T51:W51"/>
    <mergeCell ref="AC11:AC12"/>
    <mergeCell ref="AD11:AF11"/>
    <mergeCell ref="X10:X11"/>
    <mergeCell ref="Y10:Y11"/>
    <mergeCell ref="Z10:Z11"/>
    <mergeCell ref="AA10:AA11"/>
  </mergeCells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AG149"/>
  <sheetViews>
    <sheetView showGridLines="0" zoomScaleNormal="100" workbookViewId="0"/>
  </sheetViews>
  <sheetFormatPr defaultColWidth="8.77734375" defaultRowHeight="13.5"/>
  <cols>
    <col min="1" max="1" width="2.77734375" customWidth="1"/>
  </cols>
  <sheetData>
    <row r="2" spans="1:33">
      <c r="B2" s="226" t="s">
        <v>259</v>
      </c>
      <c r="C2" s="226" t="s">
        <v>260</v>
      </c>
      <c r="D2" s="226" t="s">
        <v>261</v>
      </c>
      <c r="E2" s="226" t="s">
        <v>262</v>
      </c>
      <c r="F2" s="226" t="s">
        <v>263</v>
      </c>
      <c r="G2" s="226" t="s">
        <v>233</v>
      </c>
      <c r="H2" s="226" t="s">
        <v>264</v>
      </c>
    </row>
    <row r="3" spans="1:33">
      <c r="B3" s="192">
        <v>9.7989820000000005</v>
      </c>
      <c r="C3" s="184">
        <f>Torque_1!E5</f>
        <v>0</v>
      </c>
      <c r="D3" s="184">
        <f>Torque_1!J4</f>
        <v>0</v>
      </c>
      <c r="E3" s="184">
        <f>Torque_1!K4</f>
        <v>0</v>
      </c>
      <c r="F3" s="184">
        <f>IF(E3="mN·m",0.001,IF(E3="cN·m",0.01,1))</f>
        <v>1</v>
      </c>
      <c r="G3" s="184">
        <f>D3*F3</f>
        <v>0</v>
      </c>
      <c r="H3" s="186">
        <f>COUNTA(Torque_1!A4:A24)-3</f>
        <v>-3</v>
      </c>
    </row>
    <row r="4" spans="1:33">
      <c r="E4" s="43"/>
    </row>
    <row r="5" spans="1:33" s="66" customFormat="1" ht="15" customHeight="1">
      <c r="B5" s="586" t="s">
        <v>265</v>
      </c>
      <c r="C5" s="587"/>
      <c r="D5" s="587"/>
      <c r="E5" s="587"/>
      <c r="F5" s="588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33" s="66" customFormat="1" ht="15" customHeight="1">
      <c r="B6" s="226" t="s">
        <v>266</v>
      </c>
      <c r="C6" s="226" t="s">
        <v>267</v>
      </c>
      <c r="D6" s="226" t="s">
        <v>268</v>
      </c>
      <c r="E6" s="226" t="s">
        <v>269</v>
      </c>
      <c r="F6" s="226" t="s">
        <v>270</v>
      </c>
      <c r="L6" s="47"/>
      <c r="V6" s="42"/>
      <c r="W6" s="42"/>
      <c r="X6" s="42"/>
      <c r="Y6" s="42"/>
    </row>
    <row r="7" spans="1:33" s="66" customFormat="1" ht="15" customHeight="1">
      <c r="B7" s="184">
        <f>Torque_1!N76</f>
        <v>0</v>
      </c>
      <c r="C7" s="184">
        <f>Torque_1!P76</f>
        <v>0</v>
      </c>
      <c r="D7" s="184">
        <f>Torque_1!P77</f>
        <v>0</v>
      </c>
      <c r="E7" s="184">
        <f>Torque_1!Y76</f>
        <v>0</v>
      </c>
      <c r="F7" s="184">
        <f>Torque_1!Q76</f>
        <v>0</v>
      </c>
      <c r="L7" s="47"/>
      <c r="V7" s="42"/>
      <c r="W7" s="42"/>
      <c r="X7" s="42"/>
      <c r="Y7" s="42"/>
    </row>
    <row r="8" spans="1:33" s="66" customFormat="1" ht="15" customHeight="1">
      <c r="B8" s="102"/>
      <c r="C8" s="47"/>
      <c r="D8" s="47"/>
      <c r="E8" s="47"/>
      <c r="F8" s="47"/>
      <c r="L8" s="47"/>
      <c r="V8" s="42"/>
      <c r="W8" s="42"/>
      <c r="X8" s="42"/>
      <c r="Y8" s="42"/>
    </row>
    <row r="9" spans="1:33" s="66" customFormat="1" ht="15" customHeight="1">
      <c r="A9" s="40" t="s">
        <v>271</v>
      </c>
      <c r="B9" s="67"/>
      <c r="C9" s="102"/>
      <c r="D9" s="102"/>
      <c r="E9" s="47"/>
      <c r="F9" s="47"/>
      <c r="G9" s="47"/>
      <c r="H9" s="47"/>
      <c r="I9" s="47"/>
      <c r="J9" s="47"/>
      <c r="K9" s="47"/>
    </row>
    <row r="10" spans="1:33" s="66" customFormat="1" ht="15" customHeight="1">
      <c r="B10" s="566" t="s">
        <v>234</v>
      </c>
      <c r="C10" s="566" t="s">
        <v>272</v>
      </c>
      <c r="D10" s="566" t="s">
        <v>273</v>
      </c>
      <c r="E10" s="586" t="s">
        <v>131</v>
      </c>
      <c r="F10" s="587"/>
      <c r="G10" s="588"/>
      <c r="H10" s="586" t="s">
        <v>274</v>
      </c>
      <c r="I10" s="587"/>
      <c r="J10" s="588"/>
      <c r="K10" s="566" t="s">
        <v>275</v>
      </c>
      <c r="L10" s="568" t="s">
        <v>276</v>
      </c>
      <c r="M10" s="569"/>
      <c r="N10" s="569"/>
      <c r="O10" s="569"/>
      <c r="P10" s="569"/>
      <c r="Q10" s="569"/>
      <c r="R10" s="569"/>
      <c r="S10" s="569"/>
      <c r="T10" s="569"/>
      <c r="U10" s="569"/>
      <c r="V10" s="569"/>
      <c r="W10" s="570"/>
      <c r="X10" s="566" t="s">
        <v>277</v>
      </c>
      <c r="Y10" s="566" t="s">
        <v>278</v>
      </c>
      <c r="Z10" s="566" t="s">
        <v>235</v>
      </c>
      <c r="AA10" s="566" t="s">
        <v>279</v>
      </c>
    </row>
    <row r="11" spans="1:33" s="66" customFormat="1" ht="15" customHeight="1">
      <c r="B11" s="596"/>
      <c r="C11" s="596"/>
      <c r="D11" s="596"/>
      <c r="E11" s="226" t="s">
        <v>280</v>
      </c>
      <c r="F11" s="341" t="s">
        <v>281</v>
      </c>
      <c r="G11" s="341" t="s">
        <v>58</v>
      </c>
      <c r="H11" s="226" t="s">
        <v>53</v>
      </c>
      <c r="I11" s="341" t="s">
        <v>282</v>
      </c>
      <c r="J11" s="341" t="s">
        <v>58</v>
      </c>
      <c r="K11" s="567"/>
      <c r="L11" s="571"/>
      <c r="M11" s="572"/>
      <c r="N11" s="572"/>
      <c r="O11" s="572"/>
      <c r="P11" s="572"/>
      <c r="Q11" s="572"/>
      <c r="R11" s="572"/>
      <c r="S11" s="572"/>
      <c r="T11" s="572"/>
      <c r="U11" s="572"/>
      <c r="V11" s="572"/>
      <c r="W11" s="573"/>
      <c r="X11" s="567"/>
      <c r="Y11" s="567"/>
      <c r="Z11" s="567"/>
      <c r="AA11" s="567"/>
      <c r="AC11" s="565" t="s">
        <v>398</v>
      </c>
      <c r="AD11" s="434" t="s">
        <v>399</v>
      </c>
      <c r="AE11" s="435"/>
      <c r="AF11" s="436"/>
      <c r="AG11" s="240" t="s">
        <v>400</v>
      </c>
    </row>
    <row r="12" spans="1:33" s="66" customFormat="1" ht="15" customHeight="1">
      <c r="B12" s="567"/>
      <c r="C12" s="567"/>
      <c r="D12" s="567"/>
      <c r="E12" s="227" t="s">
        <v>60</v>
      </c>
      <c r="F12" s="227" t="s">
        <v>283</v>
      </c>
      <c r="G12" s="227" t="s">
        <v>284</v>
      </c>
      <c r="H12" s="227" t="s">
        <v>60</v>
      </c>
      <c r="I12" s="227" t="s">
        <v>60</v>
      </c>
      <c r="J12" s="227" t="s">
        <v>60</v>
      </c>
      <c r="K12" s="227" t="s">
        <v>283</v>
      </c>
      <c r="L12" s="227" t="s">
        <v>286</v>
      </c>
      <c r="M12" s="227" t="s">
        <v>287</v>
      </c>
      <c r="N12" s="227" t="s">
        <v>132</v>
      </c>
      <c r="O12" s="227" t="s">
        <v>288</v>
      </c>
      <c r="P12" s="227" t="s">
        <v>289</v>
      </c>
      <c r="Q12" s="227" t="s">
        <v>290</v>
      </c>
      <c r="R12" s="227" t="s">
        <v>223</v>
      </c>
      <c r="S12" s="227" t="s">
        <v>291</v>
      </c>
      <c r="T12" s="227" t="s">
        <v>224</v>
      </c>
      <c r="U12" s="227"/>
      <c r="V12" s="227"/>
      <c r="W12" s="227" t="s">
        <v>236</v>
      </c>
      <c r="X12" s="227" t="s">
        <v>292</v>
      </c>
      <c r="Y12" s="227" t="s">
        <v>133</v>
      </c>
      <c r="Z12" s="227" t="s">
        <v>293</v>
      </c>
      <c r="AA12" s="227" t="s">
        <v>294</v>
      </c>
      <c r="AC12" s="565"/>
      <c r="AD12" s="240" t="s">
        <v>401</v>
      </c>
      <c r="AE12" s="240" t="s">
        <v>402</v>
      </c>
      <c r="AF12" s="240" t="s">
        <v>403</v>
      </c>
      <c r="AG12" s="295" t="str">
        <f>IF(TYPE(MATCH("FAIL",AG13:AG48,0))=16,"PASS","FAIL")</f>
        <v>PASS</v>
      </c>
    </row>
    <row r="13" spans="1:33" s="66" customFormat="1" ht="15" customHeight="1">
      <c r="B13" s="597" t="s">
        <v>295</v>
      </c>
      <c r="C13" s="184">
        <f>VALUE(Torque_1!A7)</f>
        <v>0</v>
      </c>
      <c r="D13" s="211">
        <f>(D$7+E$7/2)*SUM(Torque_1!A31:T31)*B$3</f>
        <v>0</v>
      </c>
      <c r="E13" s="184">
        <f>Torque_1!V7*$F$3</f>
        <v>0</v>
      </c>
      <c r="F13" s="184">
        <f>Torque_1!W7*$F$3</f>
        <v>0</v>
      </c>
      <c r="G13" s="184">
        <f>Torque_1!X7*$F$3</f>
        <v>0</v>
      </c>
      <c r="H13" s="184">
        <f t="shared" ref="H13:J28" si="0">E13-E$13</f>
        <v>0</v>
      </c>
      <c r="I13" s="184">
        <f t="shared" si="0"/>
        <v>0</v>
      </c>
      <c r="J13" s="184">
        <f t="shared" si="0"/>
        <v>0</v>
      </c>
      <c r="K13" s="184">
        <f t="shared" ref="K13:K48" si="1">AVERAGE(H13:J13)</f>
        <v>0</v>
      </c>
      <c r="L13" s="187">
        <f t="shared" ref="L13:L48" si="2">D13*K13</f>
        <v>0</v>
      </c>
      <c r="M13" s="187">
        <f t="shared" ref="M13:M48" si="3">K13*N13</f>
        <v>0</v>
      </c>
      <c r="N13" s="187">
        <f t="shared" ref="N13:N48" si="4">D13^2</f>
        <v>0</v>
      </c>
      <c r="O13" s="187">
        <f t="shared" ref="O13:O48" si="5">D13^3</f>
        <v>0</v>
      </c>
      <c r="P13" s="187">
        <f t="shared" ref="P13:P48" si="6">D13^4</f>
        <v>0</v>
      </c>
      <c r="Q13" s="187">
        <f t="shared" ref="Q13:Q48" si="7">D13*R13</f>
        <v>0</v>
      </c>
      <c r="R13" s="187">
        <f t="shared" ref="R13:R48" si="8">K13^2</f>
        <v>0</v>
      </c>
      <c r="S13" s="187">
        <f t="shared" ref="S13:S48" si="9">K13^3</f>
        <v>0</v>
      </c>
      <c r="T13" s="187">
        <f t="shared" ref="T13:T48" si="10">K13^4</f>
        <v>0</v>
      </c>
      <c r="U13" s="227" t="s">
        <v>296</v>
      </c>
      <c r="V13" s="227" t="s">
        <v>225</v>
      </c>
      <c r="W13" s="211" t="e">
        <f t="shared" ref="W13:W30" si="11">$V$14*D13+$V$16*D13^2</f>
        <v>#DIV/0!</v>
      </c>
      <c r="X13" s="211">
        <f>IF(C13=0,0,ABS(MAX(H13:J13)-MIN(H13:J13))/K13*100)</f>
        <v>0</v>
      </c>
      <c r="Y13" s="211">
        <f t="shared" ref="Y13:Y48" si="12">IF(C13=0,0,(K13-W13)/K13*100)</f>
        <v>0</v>
      </c>
      <c r="Z13" s="211" t="e">
        <f ca="1">MAX(ABS((V22-H13)/V28),ABS((V24-I13)/V28),ABS((V26-J13)/V28))*100</f>
        <v>#DIV/0!</v>
      </c>
      <c r="AA13" s="184" t="s">
        <v>241</v>
      </c>
      <c r="AC13" s="184">
        <f t="shared" ref="AC13:AC48" si="13">ROUND(K13,$R$96)</f>
        <v>0</v>
      </c>
      <c r="AD13" s="184">
        <f>ROUND(Torque_1!L7,$R$96)</f>
        <v>0</v>
      </c>
      <c r="AE13" s="184">
        <f>ROUND(Torque_1!M7,$R$96)</f>
        <v>0</v>
      </c>
      <c r="AF13" s="184" t="e">
        <f t="shared" ref="AF13:AF48" ca="1" si="14">"± "&amp;TEXT((AE13-AD13)/2,$S$96)</f>
        <v>#N/A</v>
      </c>
      <c r="AG13" s="184" t="str">
        <f>IF(L94=FALSE,"-",IF(AND(AD13&lt;=AC13,AC13&lt;=AE13),"PASS","FAIL"))</f>
        <v>-</v>
      </c>
    </row>
    <row r="14" spans="1:33" s="66" customFormat="1" ht="15" customHeight="1">
      <c r="B14" s="590"/>
      <c r="C14" s="184">
        <f>VALUE(Torque_1!A8)</f>
        <v>0</v>
      </c>
      <c r="D14" s="211">
        <f>(D$7+E$7/2)*SUM(Torque_1!A32:T32)*B$3</f>
        <v>0</v>
      </c>
      <c r="E14" s="184">
        <f>Torque_1!V8*$F$3</f>
        <v>0</v>
      </c>
      <c r="F14" s="184">
        <f>Torque_1!W8*$F$3</f>
        <v>0</v>
      </c>
      <c r="G14" s="184">
        <f>Torque_1!X8*$F$3</f>
        <v>0</v>
      </c>
      <c r="H14" s="184">
        <f t="shared" si="0"/>
        <v>0</v>
      </c>
      <c r="I14" s="184">
        <f t="shared" si="0"/>
        <v>0</v>
      </c>
      <c r="J14" s="184">
        <f t="shared" si="0"/>
        <v>0</v>
      </c>
      <c r="K14" s="184">
        <f t="shared" si="1"/>
        <v>0</v>
      </c>
      <c r="L14" s="187">
        <f t="shared" si="2"/>
        <v>0</v>
      </c>
      <c r="M14" s="187">
        <f t="shared" si="3"/>
        <v>0</v>
      </c>
      <c r="N14" s="187">
        <f t="shared" si="4"/>
        <v>0</v>
      </c>
      <c r="O14" s="187">
        <f t="shared" si="5"/>
        <v>0</v>
      </c>
      <c r="P14" s="187">
        <f t="shared" si="6"/>
        <v>0</v>
      </c>
      <c r="Q14" s="187">
        <f t="shared" si="7"/>
        <v>0</v>
      </c>
      <c r="R14" s="187">
        <f t="shared" si="8"/>
        <v>0</v>
      </c>
      <c r="S14" s="187">
        <f t="shared" si="9"/>
        <v>0</v>
      </c>
      <c r="T14" s="187">
        <f t="shared" si="10"/>
        <v>0</v>
      </c>
      <c r="U14" s="187">
        <f>SUM(L13:L30)</f>
        <v>0</v>
      </c>
      <c r="V14" s="188" t="e">
        <f>(U14-V16*U20)/U18</f>
        <v>#DIV/0!</v>
      </c>
      <c r="W14" s="211" t="e">
        <f t="shared" si="11"/>
        <v>#DIV/0!</v>
      </c>
      <c r="X14" s="211">
        <f t="shared" ref="X14:X48" si="15">IF(C14=0,0,ABS(MAX(H14:J14)-MIN(H14:J14))/K14*100)</f>
        <v>0</v>
      </c>
      <c r="Y14" s="211">
        <f t="shared" si="12"/>
        <v>0</v>
      </c>
      <c r="Z14" s="211" t="e">
        <f ca="1">Z13</f>
        <v>#DIV/0!</v>
      </c>
      <c r="AA14" s="184" t="s">
        <v>297</v>
      </c>
      <c r="AC14" s="184">
        <f t="shared" si="13"/>
        <v>0</v>
      </c>
      <c r="AD14" s="184">
        <f>ROUND(Torque_1!L8,$R$96)</f>
        <v>0</v>
      </c>
      <c r="AE14" s="184">
        <f>ROUND(Torque_1!M8,$R$96)</f>
        <v>0</v>
      </c>
      <c r="AF14" s="184" t="e">
        <f t="shared" ca="1" si="14"/>
        <v>#N/A</v>
      </c>
      <c r="AG14" s="184" t="str">
        <f t="shared" ref="AG14:AG48" si="16">IF(L95=FALSE,"-",IF(AND(AD14&lt;=AC14,AC14&lt;=AE14),"PASS","FAIL"))</f>
        <v>-</v>
      </c>
    </row>
    <row r="15" spans="1:33" s="66" customFormat="1" ht="15" customHeight="1">
      <c r="B15" s="590"/>
      <c r="C15" s="184">
        <f>VALUE(Torque_1!A9)</f>
        <v>0</v>
      </c>
      <c r="D15" s="211">
        <f>(D$7+E$7/2)*SUM(Torque_1!A33:T33)*B$3</f>
        <v>0</v>
      </c>
      <c r="E15" s="184">
        <f>Torque_1!V9*$F$3</f>
        <v>0</v>
      </c>
      <c r="F15" s="184">
        <f>Torque_1!W9*$F$3</f>
        <v>0</v>
      </c>
      <c r="G15" s="184">
        <f>Torque_1!X9*$F$3</f>
        <v>0</v>
      </c>
      <c r="H15" s="184">
        <f t="shared" si="0"/>
        <v>0</v>
      </c>
      <c r="I15" s="184">
        <f t="shared" si="0"/>
        <v>0</v>
      </c>
      <c r="J15" s="184">
        <f t="shared" si="0"/>
        <v>0</v>
      </c>
      <c r="K15" s="184">
        <f t="shared" si="1"/>
        <v>0</v>
      </c>
      <c r="L15" s="187">
        <f t="shared" si="2"/>
        <v>0</v>
      </c>
      <c r="M15" s="187">
        <f t="shared" si="3"/>
        <v>0</v>
      </c>
      <c r="N15" s="187">
        <f t="shared" si="4"/>
        <v>0</v>
      </c>
      <c r="O15" s="187">
        <f t="shared" si="5"/>
        <v>0</v>
      </c>
      <c r="P15" s="187">
        <f t="shared" si="6"/>
        <v>0</v>
      </c>
      <c r="Q15" s="187">
        <f t="shared" si="7"/>
        <v>0</v>
      </c>
      <c r="R15" s="187">
        <f t="shared" si="8"/>
        <v>0</v>
      </c>
      <c r="S15" s="187">
        <f t="shared" si="9"/>
        <v>0</v>
      </c>
      <c r="T15" s="187">
        <f t="shared" si="10"/>
        <v>0</v>
      </c>
      <c r="U15" s="227" t="s">
        <v>298</v>
      </c>
      <c r="V15" s="227" t="s">
        <v>299</v>
      </c>
      <c r="W15" s="211" t="e">
        <f t="shared" si="11"/>
        <v>#DIV/0!</v>
      </c>
      <c r="X15" s="211">
        <f t="shared" si="15"/>
        <v>0</v>
      </c>
      <c r="Y15" s="211">
        <f t="shared" si="12"/>
        <v>0</v>
      </c>
      <c r="Z15" s="211" t="e">
        <f t="shared" ref="Z15:Z30" ca="1" si="17">Z14</f>
        <v>#DIV/0!</v>
      </c>
      <c r="AA15" s="184" t="s">
        <v>300</v>
      </c>
      <c r="AC15" s="184">
        <f t="shared" si="13"/>
        <v>0</v>
      </c>
      <c r="AD15" s="184">
        <f>ROUND(Torque_1!L9,$R$96)</f>
        <v>0</v>
      </c>
      <c r="AE15" s="184">
        <f>ROUND(Torque_1!M9,$R$96)</f>
        <v>0</v>
      </c>
      <c r="AF15" s="184" t="e">
        <f t="shared" ca="1" si="14"/>
        <v>#N/A</v>
      </c>
      <c r="AG15" s="184" t="str">
        <f t="shared" si="16"/>
        <v>-</v>
      </c>
    </row>
    <row r="16" spans="1:33" s="66" customFormat="1" ht="15" customHeight="1">
      <c r="B16" s="590"/>
      <c r="C16" s="184">
        <f>VALUE(Torque_1!A10)</f>
        <v>0</v>
      </c>
      <c r="D16" s="211">
        <f>(D$7+E$7/2)*SUM(Torque_1!A34:T34)*B$3</f>
        <v>0</v>
      </c>
      <c r="E16" s="184">
        <f>Torque_1!V10*$F$3</f>
        <v>0</v>
      </c>
      <c r="F16" s="184">
        <f>Torque_1!W10*$F$3</f>
        <v>0</v>
      </c>
      <c r="G16" s="184">
        <f>Torque_1!X10*$F$3</f>
        <v>0</v>
      </c>
      <c r="H16" s="184">
        <f t="shared" si="0"/>
        <v>0</v>
      </c>
      <c r="I16" s="184">
        <f t="shared" si="0"/>
        <v>0</v>
      </c>
      <c r="J16" s="184">
        <f t="shared" si="0"/>
        <v>0</v>
      </c>
      <c r="K16" s="184">
        <f t="shared" si="1"/>
        <v>0</v>
      </c>
      <c r="L16" s="187">
        <f t="shared" si="2"/>
        <v>0</v>
      </c>
      <c r="M16" s="187">
        <f t="shared" si="3"/>
        <v>0</v>
      </c>
      <c r="N16" s="187">
        <f t="shared" si="4"/>
        <v>0</v>
      </c>
      <c r="O16" s="187">
        <f t="shared" si="5"/>
        <v>0</v>
      </c>
      <c r="P16" s="187">
        <f t="shared" si="6"/>
        <v>0</v>
      </c>
      <c r="Q16" s="187">
        <f t="shared" si="7"/>
        <v>0</v>
      </c>
      <c r="R16" s="187">
        <f t="shared" si="8"/>
        <v>0</v>
      </c>
      <c r="S16" s="187">
        <f t="shared" si="9"/>
        <v>0</v>
      </c>
      <c r="T16" s="187">
        <f t="shared" si="10"/>
        <v>0</v>
      </c>
      <c r="U16" s="187">
        <f>SUM(M13:M30)</f>
        <v>0</v>
      </c>
      <c r="V16" s="188" t="e">
        <f>(U18*U16-U14*U20)/(U18*U22-U20^2)</f>
        <v>#DIV/0!</v>
      </c>
      <c r="W16" s="211" t="e">
        <f t="shared" si="11"/>
        <v>#DIV/0!</v>
      </c>
      <c r="X16" s="211">
        <f t="shared" si="15"/>
        <v>0</v>
      </c>
      <c r="Y16" s="211">
        <f t="shared" si="12"/>
        <v>0</v>
      </c>
      <c r="Z16" s="211" t="e">
        <f t="shared" ca="1" si="17"/>
        <v>#DIV/0!</v>
      </c>
      <c r="AA16" s="184" t="s">
        <v>301</v>
      </c>
      <c r="AC16" s="184">
        <f t="shared" si="13"/>
        <v>0</v>
      </c>
      <c r="AD16" s="184">
        <f>ROUND(Torque_1!L10,$R$96)</f>
        <v>0</v>
      </c>
      <c r="AE16" s="184">
        <f>ROUND(Torque_1!M10,$R$96)</f>
        <v>0</v>
      </c>
      <c r="AF16" s="184" t="e">
        <f t="shared" ca="1" si="14"/>
        <v>#N/A</v>
      </c>
      <c r="AG16" s="184" t="str">
        <f t="shared" si="16"/>
        <v>-</v>
      </c>
    </row>
    <row r="17" spans="2:33" s="66" customFormat="1" ht="15" customHeight="1">
      <c r="B17" s="590"/>
      <c r="C17" s="184">
        <f>VALUE(Torque_1!A11)</f>
        <v>0</v>
      </c>
      <c r="D17" s="211">
        <f>(D$7+E$7/2)*SUM(Torque_1!A35:T35)*B$3</f>
        <v>0</v>
      </c>
      <c r="E17" s="184">
        <f>Torque_1!V11*$F$3</f>
        <v>0</v>
      </c>
      <c r="F17" s="184">
        <f>Torque_1!W11*$F$3</f>
        <v>0</v>
      </c>
      <c r="G17" s="184">
        <f>Torque_1!X11*$F$3</f>
        <v>0</v>
      </c>
      <c r="H17" s="184">
        <f t="shared" si="0"/>
        <v>0</v>
      </c>
      <c r="I17" s="184">
        <f t="shared" si="0"/>
        <v>0</v>
      </c>
      <c r="J17" s="184">
        <f t="shared" si="0"/>
        <v>0</v>
      </c>
      <c r="K17" s="184">
        <f t="shared" si="1"/>
        <v>0</v>
      </c>
      <c r="L17" s="187">
        <f t="shared" si="2"/>
        <v>0</v>
      </c>
      <c r="M17" s="187">
        <f t="shared" si="3"/>
        <v>0</v>
      </c>
      <c r="N17" s="187">
        <f t="shared" si="4"/>
        <v>0</v>
      </c>
      <c r="O17" s="187">
        <f t="shared" si="5"/>
        <v>0</v>
      </c>
      <c r="P17" s="187">
        <f t="shared" si="6"/>
        <v>0</v>
      </c>
      <c r="Q17" s="187">
        <f t="shared" si="7"/>
        <v>0</v>
      </c>
      <c r="R17" s="187">
        <f t="shared" si="8"/>
        <v>0</v>
      </c>
      <c r="S17" s="187">
        <f t="shared" si="9"/>
        <v>0</v>
      </c>
      <c r="T17" s="187">
        <f t="shared" si="10"/>
        <v>0</v>
      </c>
      <c r="U17" s="227" t="s">
        <v>302</v>
      </c>
      <c r="V17" s="227" t="s">
        <v>303</v>
      </c>
      <c r="W17" s="211" t="e">
        <f t="shared" si="11"/>
        <v>#DIV/0!</v>
      </c>
      <c r="X17" s="211">
        <f t="shared" si="15"/>
        <v>0</v>
      </c>
      <c r="Y17" s="211">
        <f t="shared" si="12"/>
        <v>0</v>
      </c>
      <c r="Z17" s="211" t="e">
        <f t="shared" ca="1" si="17"/>
        <v>#DIV/0!</v>
      </c>
      <c r="AA17" s="184" t="s">
        <v>304</v>
      </c>
      <c r="AC17" s="184">
        <f t="shared" si="13"/>
        <v>0</v>
      </c>
      <c r="AD17" s="184">
        <f>ROUND(Torque_1!L11,$R$96)</f>
        <v>0</v>
      </c>
      <c r="AE17" s="184">
        <f>ROUND(Torque_1!M11,$R$96)</f>
        <v>0</v>
      </c>
      <c r="AF17" s="184" t="e">
        <f t="shared" ca="1" si="14"/>
        <v>#N/A</v>
      </c>
      <c r="AG17" s="184" t="str">
        <f t="shared" si="16"/>
        <v>-</v>
      </c>
    </row>
    <row r="18" spans="2:33" s="66" customFormat="1" ht="15" customHeight="1">
      <c r="B18" s="590"/>
      <c r="C18" s="184">
        <f>VALUE(Torque_1!A12)</f>
        <v>0</v>
      </c>
      <c r="D18" s="211">
        <f>(D$7+E$7/2)*SUM(Torque_1!A36:T36)*B$3</f>
        <v>0</v>
      </c>
      <c r="E18" s="184">
        <f>Torque_1!V12*$F$3</f>
        <v>0</v>
      </c>
      <c r="F18" s="184">
        <f>Torque_1!W12*$F$3</f>
        <v>0</v>
      </c>
      <c r="G18" s="184">
        <f>Torque_1!X12*$F$3</f>
        <v>0</v>
      </c>
      <c r="H18" s="184">
        <f t="shared" si="0"/>
        <v>0</v>
      </c>
      <c r="I18" s="184">
        <f t="shared" si="0"/>
        <v>0</v>
      </c>
      <c r="J18" s="184">
        <f t="shared" si="0"/>
        <v>0</v>
      </c>
      <c r="K18" s="184">
        <f t="shared" si="1"/>
        <v>0</v>
      </c>
      <c r="L18" s="187">
        <f t="shared" si="2"/>
        <v>0</v>
      </c>
      <c r="M18" s="187">
        <f t="shared" si="3"/>
        <v>0</v>
      </c>
      <c r="N18" s="187">
        <f t="shared" si="4"/>
        <v>0</v>
      </c>
      <c r="O18" s="187">
        <f t="shared" si="5"/>
        <v>0</v>
      </c>
      <c r="P18" s="187">
        <f t="shared" si="6"/>
        <v>0</v>
      </c>
      <c r="Q18" s="187">
        <f t="shared" si="7"/>
        <v>0</v>
      </c>
      <c r="R18" s="187">
        <f t="shared" si="8"/>
        <v>0</v>
      </c>
      <c r="S18" s="187">
        <f t="shared" si="9"/>
        <v>0</v>
      </c>
      <c r="T18" s="187">
        <f t="shared" si="10"/>
        <v>0</v>
      </c>
      <c r="U18" s="187">
        <f>SUM(N13:N30)</f>
        <v>0</v>
      </c>
      <c r="V18" s="188" t="e">
        <f>(U14-V20*U28)/U26</f>
        <v>#DIV/0!</v>
      </c>
      <c r="W18" s="211" t="e">
        <f t="shared" si="11"/>
        <v>#DIV/0!</v>
      </c>
      <c r="X18" s="211">
        <f t="shared" si="15"/>
        <v>0</v>
      </c>
      <c r="Y18" s="211">
        <f t="shared" si="12"/>
        <v>0</v>
      </c>
      <c r="Z18" s="211" t="e">
        <f t="shared" ca="1" si="17"/>
        <v>#DIV/0!</v>
      </c>
      <c r="AA18" s="184" t="s">
        <v>305</v>
      </c>
      <c r="AC18" s="184">
        <f t="shared" si="13"/>
        <v>0</v>
      </c>
      <c r="AD18" s="184">
        <f>ROUND(Torque_1!L12,$R$96)</f>
        <v>0</v>
      </c>
      <c r="AE18" s="184">
        <f>ROUND(Torque_1!M12,$R$96)</f>
        <v>0</v>
      </c>
      <c r="AF18" s="184" t="e">
        <f t="shared" ca="1" si="14"/>
        <v>#N/A</v>
      </c>
      <c r="AG18" s="184" t="str">
        <f t="shared" si="16"/>
        <v>-</v>
      </c>
    </row>
    <row r="19" spans="2:33" s="66" customFormat="1" ht="15" customHeight="1">
      <c r="B19" s="590"/>
      <c r="C19" s="184">
        <f>VALUE(Torque_1!A13)</f>
        <v>0</v>
      </c>
      <c r="D19" s="211">
        <f>(D$7+E$7/2)*SUM(Torque_1!A37:T37)*B$3</f>
        <v>0</v>
      </c>
      <c r="E19" s="184">
        <f>Torque_1!V13*$F$3</f>
        <v>0</v>
      </c>
      <c r="F19" s="184">
        <f>Torque_1!W13*$F$3</f>
        <v>0</v>
      </c>
      <c r="G19" s="184">
        <f>Torque_1!X13*$F$3</f>
        <v>0</v>
      </c>
      <c r="H19" s="184">
        <f t="shared" si="0"/>
        <v>0</v>
      </c>
      <c r="I19" s="184">
        <f t="shared" si="0"/>
        <v>0</v>
      </c>
      <c r="J19" s="184">
        <f t="shared" si="0"/>
        <v>0</v>
      </c>
      <c r="K19" s="184">
        <f t="shared" si="1"/>
        <v>0</v>
      </c>
      <c r="L19" s="187">
        <f t="shared" si="2"/>
        <v>0</v>
      </c>
      <c r="M19" s="187">
        <f t="shared" si="3"/>
        <v>0</v>
      </c>
      <c r="N19" s="187">
        <f t="shared" si="4"/>
        <v>0</v>
      </c>
      <c r="O19" s="187">
        <f t="shared" si="5"/>
        <v>0</v>
      </c>
      <c r="P19" s="187">
        <f t="shared" si="6"/>
        <v>0</v>
      </c>
      <c r="Q19" s="187">
        <f t="shared" si="7"/>
        <v>0</v>
      </c>
      <c r="R19" s="187">
        <f t="shared" si="8"/>
        <v>0</v>
      </c>
      <c r="S19" s="187">
        <f t="shared" si="9"/>
        <v>0</v>
      </c>
      <c r="T19" s="187">
        <f t="shared" si="10"/>
        <v>0</v>
      </c>
      <c r="U19" s="227" t="s">
        <v>306</v>
      </c>
      <c r="V19" s="227" t="s">
        <v>226</v>
      </c>
      <c r="W19" s="211" t="e">
        <f t="shared" si="11"/>
        <v>#DIV/0!</v>
      </c>
      <c r="X19" s="211">
        <f t="shared" si="15"/>
        <v>0</v>
      </c>
      <c r="Y19" s="211">
        <f t="shared" si="12"/>
        <v>0</v>
      </c>
      <c r="Z19" s="211" t="e">
        <f t="shared" ca="1" si="17"/>
        <v>#DIV/0!</v>
      </c>
      <c r="AA19" s="184"/>
      <c r="AC19" s="184">
        <f t="shared" si="13"/>
        <v>0</v>
      </c>
      <c r="AD19" s="184">
        <f>ROUND(Torque_1!L13,$R$96)</f>
        <v>0</v>
      </c>
      <c r="AE19" s="184">
        <f>ROUND(Torque_1!M13,$R$96)</f>
        <v>0</v>
      </c>
      <c r="AF19" s="184" t="e">
        <f t="shared" ca="1" si="14"/>
        <v>#N/A</v>
      </c>
      <c r="AG19" s="184" t="str">
        <f t="shared" si="16"/>
        <v>-</v>
      </c>
    </row>
    <row r="20" spans="2:33" s="66" customFormat="1" ht="15" customHeight="1">
      <c r="B20" s="590"/>
      <c r="C20" s="184">
        <f>VALUE(Torque_1!A14)</f>
        <v>0</v>
      </c>
      <c r="D20" s="211">
        <f>(D$7+E$7/2)*SUM(Torque_1!A38:T38)*B$3</f>
        <v>0</v>
      </c>
      <c r="E20" s="184">
        <f>Torque_1!V14*$F$3</f>
        <v>0</v>
      </c>
      <c r="F20" s="184">
        <f>Torque_1!W14*$F$3</f>
        <v>0</v>
      </c>
      <c r="G20" s="184">
        <f>Torque_1!X14*$F$3</f>
        <v>0</v>
      </c>
      <c r="H20" s="184">
        <f t="shared" si="0"/>
        <v>0</v>
      </c>
      <c r="I20" s="184">
        <f t="shared" si="0"/>
        <v>0</v>
      </c>
      <c r="J20" s="184">
        <f t="shared" si="0"/>
        <v>0</v>
      </c>
      <c r="K20" s="184">
        <f t="shared" si="1"/>
        <v>0</v>
      </c>
      <c r="L20" s="187">
        <f t="shared" si="2"/>
        <v>0</v>
      </c>
      <c r="M20" s="187">
        <f t="shared" si="3"/>
        <v>0</v>
      </c>
      <c r="N20" s="187">
        <f t="shared" si="4"/>
        <v>0</v>
      </c>
      <c r="O20" s="187">
        <f t="shared" si="5"/>
        <v>0</v>
      </c>
      <c r="P20" s="187">
        <f t="shared" si="6"/>
        <v>0</v>
      </c>
      <c r="Q20" s="187">
        <f t="shared" si="7"/>
        <v>0</v>
      </c>
      <c r="R20" s="187">
        <f t="shared" si="8"/>
        <v>0</v>
      </c>
      <c r="S20" s="187">
        <f t="shared" si="9"/>
        <v>0</v>
      </c>
      <c r="T20" s="187">
        <f t="shared" si="10"/>
        <v>0</v>
      </c>
      <c r="U20" s="187">
        <f>SUM(O13:O30)</f>
        <v>0</v>
      </c>
      <c r="V20" s="188" t="e">
        <f>(U26*U24-U14*U28)/(U26*U30-U28^2)</f>
        <v>#DIV/0!</v>
      </c>
      <c r="W20" s="211" t="e">
        <f t="shared" si="11"/>
        <v>#DIV/0!</v>
      </c>
      <c r="X20" s="211">
        <f t="shared" si="15"/>
        <v>0</v>
      </c>
      <c r="Y20" s="211">
        <f t="shared" si="12"/>
        <v>0</v>
      </c>
      <c r="Z20" s="211" t="e">
        <f t="shared" ca="1" si="17"/>
        <v>#DIV/0!</v>
      </c>
      <c r="AA20" s="335"/>
      <c r="AC20" s="184">
        <f t="shared" si="13"/>
        <v>0</v>
      </c>
      <c r="AD20" s="184">
        <f>ROUND(Torque_1!L14,$R$96)</f>
        <v>0</v>
      </c>
      <c r="AE20" s="184">
        <f>ROUND(Torque_1!M14,$R$96)</f>
        <v>0</v>
      </c>
      <c r="AF20" s="184" t="e">
        <f t="shared" ca="1" si="14"/>
        <v>#N/A</v>
      </c>
      <c r="AG20" s="184" t="str">
        <f t="shared" si="16"/>
        <v>-</v>
      </c>
    </row>
    <row r="21" spans="2:33" s="66" customFormat="1" ht="15" customHeight="1">
      <c r="B21" s="590"/>
      <c r="C21" s="184">
        <f>VALUE(Torque_1!A15)</f>
        <v>0</v>
      </c>
      <c r="D21" s="211">
        <f>(D$7+E$7/2)*SUM(Torque_1!A39:T39)*B$3</f>
        <v>0</v>
      </c>
      <c r="E21" s="184">
        <f>Torque_1!V15*$F$3</f>
        <v>0</v>
      </c>
      <c r="F21" s="184">
        <f>Torque_1!W15*$F$3</f>
        <v>0</v>
      </c>
      <c r="G21" s="184">
        <f>Torque_1!X15*$F$3</f>
        <v>0</v>
      </c>
      <c r="H21" s="184">
        <f t="shared" si="0"/>
        <v>0</v>
      </c>
      <c r="I21" s="184">
        <f t="shared" si="0"/>
        <v>0</v>
      </c>
      <c r="J21" s="184">
        <f t="shared" si="0"/>
        <v>0</v>
      </c>
      <c r="K21" s="184">
        <f t="shared" si="1"/>
        <v>0</v>
      </c>
      <c r="L21" s="187">
        <f t="shared" si="2"/>
        <v>0</v>
      </c>
      <c r="M21" s="187">
        <f t="shared" si="3"/>
        <v>0</v>
      </c>
      <c r="N21" s="187">
        <f t="shared" si="4"/>
        <v>0</v>
      </c>
      <c r="O21" s="187">
        <f t="shared" si="5"/>
        <v>0</v>
      </c>
      <c r="P21" s="187">
        <f t="shared" si="6"/>
        <v>0</v>
      </c>
      <c r="Q21" s="187">
        <f t="shared" si="7"/>
        <v>0</v>
      </c>
      <c r="R21" s="187">
        <f t="shared" si="8"/>
        <v>0</v>
      </c>
      <c r="S21" s="187">
        <f t="shared" si="9"/>
        <v>0</v>
      </c>
      <c r="T21" s="187">
        <f t="shared" si="10"/>
        <v>0</v>
      </c>
      <c r="U21" s="227" t="s">
        <v>307</v>
      </c>
      <c r="V21" s="214" t="s">
        <v>308</v>
      </c>
      <c r="W21" s="211" t="e">
        <f t="shared" si="11"/>
        <v>#DIV/0!</v>
      </c>
      <c r="X21" s="211">
        <f t="shared" si="15"/>
        <v>0</v>
      </c>
      <c r="Y21" s="211">
        <f t="shared" si="12"/>
        <v>0</v>
      </c>
      <c r="Z21" s="211" t="e">
        <f t="shared" ca="1" si="17"/>
        <v>#DIV/0!</v>
      </c>
      <c r="AA21" s="335"/>
      <c r="AC21" s="184">
        <f t="shared" si="13"/>
        <v>0</v>
      </c>
      <c r="AD21" s="184">
        <f>ROUND(Torque_1!L15,$R$96)</f>
        <v>0</v>
      </c>
      <c r="AE21" s="184">
        <f>ROUND(Torque_1!M15,$R$96)</f>
        <v>0</v>
      </c>
      <c r="AF21" s="184" t="e">
        <f t="shared" ca="1" si="14"/>
        <v>#N/A</v>
      </c>
      <c r="AG21" s="184" t="str">
        <f t="shared" si="16"/>
        <v>-</v>
      </c>
    </row>
    <row r="22" spans="2:33" s="66" customFormat="1" ht="15" customHeight="1">
      <c r="B22" s="590"/>
      <c r="C22" s="184">
        <f>VALUE(Torque_1!A16)</f>
        <v>0</v>
      </c>
      <c r="D22" s="211">
        <f>(D$7+E$7/2)*SUM(Torque_1!A40:T40)*B$3</f>
        <v>0</v>
      </c>
      <c r="E22" s="184">
        <f>Torque_1!V16*$F$3</f>
        <v>0</v>
      </c>
      <c r="F22" s="184">
        <f>Torque_1!W16*$F$3</f>
        <v>0</v>
      </c>
      <c r="G22" s="184">
        <f>Torque_1!X16*$F$3</f>
        <v>0</v>
      </c>
      <c r="H22" s="184">
        <f t="shared" si="0"/>
        <v>0</v>
      </c>
      <c r="I22" s="184">
        <f t="shared" si="0"/>
        <v>0</v>
      </c>
      <c r="J22" s="184">
        <f t="shared" si="0"/>
        <v>0</v>
      </c>
      <c r="K22" s="184">
        <f t="shared" si="1"/>
        <v>0</v>
      </c>
      <c r="L22" s="187">
        <f t="shared" si="2"/>
        <v>0</v>
      </c>
      <c r="M22" s="187">
        <f t="shared" si="3"/>
        <v>0</v>
      </c>
      <c r="N22" s="187">
        <f t="shared" si="4"/>
        <v>0</v>
      </c>
      <c r="O22" s="187">
        <f t="shared" si="5"/>
        <v>0</v>
      </c>
      <c r="P22" s="187">
        <f t="shared" si="6"/>
        <v>0</v>
      </c>
      <c r="Q22" s="187">
        <f t="shared" si="7"/>
        <v>0</v>
      </c>
      <c r="R22" s="187">
        <f t="shared" si="8"/>
        <v>0</v>
      </c>
      <c r="S22" s="187">
        <f t="shared" si="9"/>
        <v>0</v>
      </c>
      <c r="T22" s="187">
        <f t="shared" si="10"/>
        <v>0</v>
      </c>
      <c r="U22" s="187">
        <f>SUM(P13:P30)</f>
        <v>0</v>
      </c>
      <c r="V22" s="212">
        <f ca="1">OFFSET(H12,$H$3,0)</f>
        <v>0</v>
      </c>
      <c r="W22" s="211" t="e">
        <f t="shared" si="11"/>
        <v>#DIV/0!</v>
      </c>
      <c r="X22" s="211">
        <f t="shared" si="15"/>
        <v>0</v>
      </c>
      <c r="Y22" s="211">
        <f t="shared" si="12"/>
        <v>0</v>
      </c>
      <c r="Z22" s="211" t="e">
        <f t="shared" ca="1" si="17"/>
        <v>#DIV/0!</v>
      </c>
      <c r="AA22" s="335"/>
      <c r="AC22" s="184">
        <f t="shared" si="13"/>
        <v>0</v>
      </c>
      <c r="AD22" s="184">
        <f>ROUND(Torque_1!L16,$R$96)</f>
        <v>0</v>
      </c>
      <c r="AE22" s="184">
        <f>ROUND(Torque_1!M16,$R$96)</f>
        <v>0</v>
      </c>
      <c r="AF22" s="184" t="e">
        <f t="shared" ca="1" si="14"/>
        <v>#N/A</v>
      </c>
      <c r="AG22" s="184" t="str">
        <f t="shared" si="16"/>
        <v>-</v>
      </c>
    </row>
    <row r="23" spans="2:33" s="66" customFormat="1" ht="15" customHeight="1">
      <c r="B23" s="590"/>
      <c r="C23" s="184">
        <f>VALUE(Torque_1!A17)</f>
        <v>0</v>
      </c>
      <c r="D23" s="211">
        <f>(D$7+E$7/2)*SUM(Torque_1!A41:T41)*B$3</f>
        <v>0</v>
      </c>
      <c r="E23" s="184">
        <f>Torque_1!V17*$F$3</f>
        <v>0</v>
      </c>
      <c r="F23" s="184">
        <f>Torque_1!W17*$F$3</f>
        <v>0</v>
      </c>
      <c r="G23" s="184">
        <f>Torque_1!X17*$F$3</f>
        <v>0</v>
      </c>
      <c r="H23" s="184">
        <f t="shared" si="0"/>
        <v>0</v>
      </c>
      <c r="I23" s="184">
        <f t="shared" si="0"/>
        <v>0</v>
      </c>
      <c r="J23" s="184">
        <f t="shared" si="0"/>
        <v>0</v>
      </c>
      <c r="K23" s="184">
        <f t="shared" si="1"/>
        <v>0</v>
      </c>
      <c r="L23" s="187">
        <f t="shared" si="2"/>
        <v>0</v>
      </c>
      <c r="M23" s="187">
        <f t="shared" si="3"/>
        <v>0</v>
      </c>
      <c r="N23" s="187">
        <f t="shared" si="4"/>
        <v>0</v>
      </c>
      <c r="O23" s="187">
        <f t="shared" si="5"/>
        <v>0</v>
      </c>
      <c r="P23" s="187">
        <f t="shared" si="6"/>
        <v>0</v>
      </c>
      <c r="Q23" s="187">
        <f t="shared" si="7"/>
        <v>0</v>
      </c>
      <c r="R23" s="187">
        <f t="shared" si="8"/>
        <v>0</v>
      </c>
      <c r="S23" s="187">
        <f t="shared" si="9"/>
        <v>0</v>
      </c>
      <c r="T23" s="187">
        <f t="shared" si="10"/>
        <v>0</v>
      </c>
      <c r="U23" s="227" t="s">
        <v>309</v>
      </c>
      <c r="V23" s="214" t="s">
        <v>310</v>
      </c>
      <c r="W23" s="211" t="e">
        <f t="shared" si="11"/>
        <v>#DIV/0!</v>
      </c>
      <c r="X23" s="211">
        <f t="shared" si="15"/>
        <v>0</v>
      </c>
      <c r="Y23" s="211">
        <f t="shared" si="12"/>
        <v>0</v>
      </c>
      <c r="Z23" s="211" t="e">
        <f t="shared" ca="1" si="17"/>
        <v>#DIV/0!</v>
      </c>
      <c r="AA23" s="335"/>
      <c r="AC23" s="184">
        <f t="shared" si="13"/>
        <v>0</v>
      </c>
      <c r="AD23" s="184">
        <f>ROUND(Torque_1!L17,$R$96)</f>
        <v>0</v>
      </c>
      <c r="AE23" s="184">
        <f>ROUND(Torque_1!M17,$R$96)</f>
        <v>0</v>
      </c>
      <c r="AF23" s="184" t="e">
        <f t="shared" ca="1" si="14"/>
        <v>#N/A</v>
      </c>
      <c r="AG23" s="184" t="str">
        <f t="shared" si="16"/>
        <v>-</v>
      </c>
    </row>
    <row r="24" spans="2:33" s="66" customFormat="1" ht="15" customHeight="1">
      <c r="B24" s="590"/>
      <c r="C24" s="184">
        <f>VALUE(Torque_1!A18)</f>
        <v>0</v>
      </c>
      <c r="D24" s="211">
        <f>(D$7+E$7/2)*SUM(Torque_1!A42:T42)*B$3</f>
        <v>0</v>
      </c>
      <c r="E24" s="184">
        <f>Torque_1!V18*$F$3</f>
        <v>0</v>
      </c>
      <c r="F24" s="184">
        <f>Torque_1!W18*$F$3</f>
        <v>0</v>
      </c>
      <c r="G24" s="184">
        <f>Torque_1!X18*$F$3</f>
        <v>0</v>
      </c>
      <c r="H24" s="184">
        <f t="shared" si="0"/>
        <v>0</v>
      </c>
      <c r="I24" s="184">
        <f t="shared" si="0"/>
        <v>0</v>
      </c>
      <c r="J24" s="184">
        <f t="shared" si="0"/>
        <v>0</v>
      </c>
      <c r="K24" s="184">
        <f t="shared" si="1"/>
        <v>0</v>
      </c>
      <c r="L24" s="187">
        <f t="shared" si="2"/>
        <v>0</v>
      </c>
      <c r="M24" s="187">
        <f t="shared" si="3"/>
        <v>0</v>
      </c>
      <c r="N24" s="187">
        <f t="shared" si="4"/>
        <v>0</v>
      </c>
      <c r="O24" s="187">
        <f t="shared" si="5"/>
        <v>0</v>
      </c>
      <c r="P24" s="187">
        <f t="shared" si="6"/>
        <v>0</v>
      </c>
      <c r="Q24" s="187">
        <f t="shared" si="7"/>
        <v>0</v>
      </c>
      <c r="R24" s="187">
        <f t="shared" si="8"/>
        <v>0</v>
      </c>
      <c r="S24" s="187">
        <f t="shared" si="9"/>
        <v>0</v>
      </c>
      <c r="T24" s="187">
        <f t="shared" si="10"/>
        <v>0</v>
      </c>
      <c r="U24" s="187">
        <f>SUM(Q13:Q30)</f>
        <v>0</v>
      </c>
      <c r="V24" s="212">
        <f ca="1">OFFSET(I12,$H$3,0)</f>
        <v>0</v>
      </c>
      <c r="W24" s="211" t="e">
        <f t="shared" si="11"/>
        <v>#DIV/0!</v>
      </c>
      <c r="X24" s="211">
        <f t="shared" si="15"/>
        <v>0</v>
      </c>
      <c r="Y24" s="211">
        <f t="shared" si="12"/>
        <v>0</v>
      </c>
      <c r="Z24" s="211" t="e">
        <f t="shared" ca="1" si="17"/>
        <v>#DIV/0!</v>
      </c>
      <c r="AA24" s="335"/>
      <c r="AC24" s="184">
        <f t="shared" si="13"/>
        <v>0</v>
      </c>
      <c r="AD24" s="184">
        <f>ROUND(Torque_1!L18,$R$96)</f>
        <v>0</v>
      </c>
      <c r="AE24" s="184">
        <f>ROUND(Torque_1!M18,$R$96)</f>
        <v>0</v>
      </c>
      <c r="AF24" s="184" t="e">
        <f t="shared" ca="1" si="14"/>
        <v>#N/A</v>
      </c>
      <c r="AG24" s="184" t="str">
        <f t="shared" si="16"/>
        <v>-</v>
      </c>
    </row>
    <row r="25" spans="2:33" s="66" customFormat="1" ht="15" customHeight="1">
      <c r="B25" s="590"/>
      <c r="C25" s="184">
        <f>VALUE(Torque_1!A19)</f>
        <v>0</v>
      </c>
      <c r="D25" s="211">
        <f>(D$7+E$7/2)*SUM(Torque_1!A43:T43)*B$3</f>
        <v>0</v>
      </c>
      <c r="E25" s="184">
        <f>Torque_1!V19*$F$3</f>
        <v>0</v>
      </c>
      <c r="F25" s="184">
        <f>Torque_1!W19*$F$3</f>
        <v>0</v>
      </c>
      <c r="G25" s="184">
        <f>Torque_1!X19*$F$3</f>
        <v>0</v>
      </c>
      <c r="H25" s="184">
        <f t="shared" si="0"/>
        <v>0</v>
      </c>
      <c r="I25" s="184">
        <f t="shared" si="0"/>
        <v>0</v>
      </c>
      <c r="J25" s="184">
        <f t="shared" si="0"/>
        <v>0</v>
      </c>
      <c r="K25" s="184">
        <f t="shared" si="1"/>
        <v>0</v>
      </c>
      <c r="L25" s="187">
        <f t="shared" si="2"/>
        <v>0</v>
      </c>
      <c r="M25" s="187">
        <f t="shared" si="3"/>
        <v>0</v>
      </c>
      <c r="N25" s="187">
        <f t="shared" si="4"/>
        <v>0</v>
      </c>
      <c r="O25" s="187">
        <f t="shared" si="5"/>
        <v>0</v>
      </c>
      <c r="P25" s="187">
        <f t="shared" si="6"/>
        <v>0</v>
      </c>
      <c r="Q25" s="187">
        <f t="shared" si="7"/>
        <v>0</v>
      </c>
      <c r="R25" s="187">
        <f t="shared" si="8"/>
        <v>0</v>
      </c>
      <c r="S25" s="187">
        <f t="shared" si="9"/>
        <v>0</v>
      </c>
      <c r="T25" s="187">
        <f t="shared" si="10"/>
        <v>0</v>
      </c>
      <c r="U25" s="227" t="s">
        <v>311</v>
      </c>
      <c r="V25" s="214" t="s">
        <v>312</v>
      </c>
      <c r="W25" s="211" t="e">
        <f t="shared" si="11"/>
        <v>#DIV/0!</v>
      </c>
      <c r="X25" s="211">
        <f t="shared" si="15"/>
        <v>0</v>
      </c>
      <c r="Y25" s="211">
        <f t="shared" si="12"/>
        <v>0</v>
      </c>
      <c r="Z25" s="211" t="e">
        <f t="shared" ca="1" si="17"/>
        <v>#DIV/0!</v>
      </c>
      <c r="AA25" s="335"/>
      <c r="AC25" s="184">
        <f t="shared" si="13"/>
        <v>0</v>
      </c>
      <c r="AD25" s="184">
        <f>ROUND(Torque_1!L19,$R$96)</f>
        <v>0</v>
      </c>
      <c r="AE25" s="184">
        <f>ROUND(Torque_1!M19,$R$96)</f>
        <v>0</v>
      </c>
      <c r="AF25" s="184" t="e">
        <f t="shared" ca="1" si="14"/>
        <v>#N/A</v>
      </c>
      <c r="AG25" s="184" t="str">
        <f t="shared" si="16"/>
        <v>-</v>
      </c>
    </row>
    <row r="26" spans="2:33" s="66" customFormat="1" ht="15" customHeight="1">
      <c r="B26" s="590"/>
      <c r="C26" s="184">
        <f>VALUE(Torque_1!A20)</f>
        <v>0</v>
      </c>
      <c r="D26" s="211">
        <f>(D$7+E$7/2)*SUM(Torque_1!A44:T44)*B$3</f>
        <v>0</v>
      </c>
      <c r="E26" s="184">
        <f>Torque_1!V20*$F$3</f>
        <v>0</v>
      </c>
      <c r="F26" s="184">
        <f>Torque_1!W20*$F$3</f>
        <v>0</v>
      </c>
      <c r="G26" s="184">
        <f>Torque_1!X20*$F$3</f>
        <v>0</v>
      </c>
      <c r="H26" s="184">
        <f t="shared" si="0"/>
        <v>0</v>
      </c>
      <c r="I26" s="184">
        <f t="shared" si="0"/>
        <v>0</v>
      </c>
      <c r="J26" s="184">
        <f t="shared" si="0"/>
        <v>0</v>
      </c>
      <c r="K26" s="184">
        <f t="shared" si="1"/>
        <v>0</v>
      </c>
      <c r="L26" s="187">
        <f t="shared" si="2"/>
        <v>0</v>
      </c>
      <c r="M26" s="187">
        <f t="shared" si="3"/>
        <v>0</v>
      </c>
      <c r="N26" s="187">
        <f t="shared" si="4"/>
        <v>0</v>
      </c>
      <c r="O26" s="187">
        <f t="shared" si="5"/>
        <v>0</v>
      </c>
      <c r="P26" s="187">
        <f t="shared" si="6"/>
        <v>0</v>
      </c>
      <c r="Q26" s="187">
        <f t="shared" si="7"/>
        <v>0</v>
      </c>
      <c r="R26" s="187">
        <f t="shared" si="8"/>
        <v>0</v>
      </c>
      <c r="S26" s="187">
        <f t="shared" si="9"/>
        <v>0</v>
      </c>
      <c r="T26" s="187">
        <f t="shared" si="10"/>
        <v>0</v>
      </c>
      <c r="U26" s="187">
        <f>SUM(R13:R30)</f>
        <v>0</v>
      </c>
      <c r="V26" s="212">
        <f ca="1">OFFSET(J12,$H$3,0)</f>
        <v>0</v>
      </c>
      <c r="W26" s="211" t="e">
        <f t="shared" si="11"/>
        <v>#DIV/0!</v>
      </c>
      <c r="X26" s="211">
        <f t="shared" si="15"/>
        <v>0</v>
      </c>
      <c r="Y26" s="211">
        <f t="shared" si="12"/>
        <v>0</v>
      </c>
      <c r="Z26" s="211" t="e">
        <f t="shared" ca="1" si="17"/>
        <v>#DIV/0!</v>
      </c>
      <c r="AA26" s="335"/>
      <c r="AC26" s="184">
        <f t="shared" si="13"/>
        <v>0</v>
      </c>
      <c r="AD26" s="184">
        <f>ROUND(Torque_1!L20,$R$96)</f>
        <v>0</v>
      </c>
      <c r="AE26" s="184">
        <f>ROUND(Torque_1!M20,$R$96)</f>
        <v>0</v>
      </c>
      <c r="AF26" s="184" t="e">
        <f t="shared" ca="1" si="14"/>
        <v>#N/A</v>
      </c>
      <c r="AG26" s="184" t="str">
        <f t="shared" si="16"/>
        <v>-</v>
      </c>
    </row>
    <row r="27" spans="2:33" s="66" customFormat="1" ht="15" customHeight="1">
      <c r="B27" s="590"/>
      <c r="C27" s="184">
        <f>VALUE(Torque_1!A21)</f>
        <v>0</v>
      </c>
      <c r="D27" s="211">
        <f>(D$7+E$7/2)*SUM(Torque_1!A45:T45)*B$3</f>
        <v>0</v>
      </c>
      <c r="E27" s="184">
        <f>Torque_1!V21*$F$3</f>
        <v>0</v>
      </c>
      <c r="F27" s="184">
        <f>Torque_1!W21*$F$3</f>
        <v>0</v>
      </c>
      <c r="G27" s="184">
        <f>Torque_1!X21*$F$3</f>
        <v>0</v>
      </c>
      <c r="H27" s="184">
        <f t="shared" si="0"/>
        <v>0</v>
      </c>
      <c r="I27" s="184">
        <f t="shared" si="0"/>
        <v>0</v>
      </c>
      <c r="J27" s="184">
        <f t="shared" si="0"/>
        <v>0</v>
      </c>
      <c r="K27" s="184">
        <f t="shared" si="1"/>
        <v>0</v>
      </c>
      <c r="L27" s="187">
        <f t="shared" si="2"/>
        <v>0</v>
      </c>
      <c r="M27" s="187">
        <f t="shared" si="3"/>
        <v>0</v>
      </c>
      <c r="N27" s="187">
        <f t="shared" si="4"/>
        <v>0</v>
      </c>
      <c r="O27" s="187">
        <f t="shared" si="5"/>
        <v>0</v>
      </c>
      <c r="P27" s="187">
        <f t="shared" si="6"/>
        <v>0</v>
      </c>
      <c r="Q27" s="187">
        <f t="shared" si="7"/>
        <v>0</v>
      </c>
      <c r="R27" s="187">
        <f t="shared" si="8"/>
        <v>0</v>
      </c>
      <c r="S27" s="187">
        <f t="shared" si="9"/>
        <v>0</v>
      </c>
      <c r="T27" s="187">
        <f t="shared" si="10"/>
        <v>0</v>
      </c>
      <c r="U27" s="227" t="s">
        <v>313</v>
      </c>
      <c r="V27" s="214" t="s">
        <v>314</v>
      </c>
      <c r="W27" s="211" t="e">
        <f t="shared" si="11"/>
        <v>#DIV/0!</v>
      </c>
      <c r="X27" s="211">
        <f t="shared" si="15"/>
        <v>0</v>
      </c>
      <c r="Y27" s="211">
        <f t="shared" si="12"/>
        <v>0</v>
      </c>
      <c r="Z27" s="211" t="e">
        <f t="shared" ca="1" si="17"/>
        <v>#DIV/0!</v>
      </c>
      <c r="AA27" s="335"/>
      <c r="AC27" s="184">
        <f t="shared" si="13"/>
        <v>0</v>
      </c>
      <c r="AD27" s="184">
        <f>ROUND(Torque_1!L21,$R$96)</f>
        <v>0</v>
      </c>
      <c r="AE27" s="184">
        <f>ROUND(Torque_1!M21,$R$96)</f>
        <v>0</v>
      </c>
      <c r="AF27" s="184" t="e">
        <f t="shared" ca="1" si="14"/>
        <v>#N/A</v>
      </c>
      <c r="AG27" s="184" t="str">
        <f t="shared" si="16"/>
        <v>-</v>
      </c>
    </row>
    <row r="28" spans="2:33" s="66" customFormat="1" ht="15" customHeight="1">
      <c r="B28" s="590"/>
      <c r="C28" s="184">
        <f>VALUE(Torque_1!A22)</f>
        <v>0</v>
      </c>
      <c r="D28" s="211">
        <f>(D$7+E$7/2)*SUM(Torque_1!A46:T46)*B$3</f>
        <v>0</v>
      </c>
      <c r="E28" s="184">
        <f>Torque_1!V22*$F$3</f>
        <v>0</v>
      </c>
      <c r="F28" s="184">
        <f>Torque_1!W22*$F$3</f>
        <v>0</v>
      </c>
      <c r="G28" s="184">
        <f>Torque_1!X22*$F$3</f>
        <v>0</v>
      </c>
      <c r="H28" s="184">
        <f t="shared" si="0"/>
        <v>0</v>
      </c>
      <c r="I28" s="184">
        <f t="shared" si="0"/>
        <v>0</v>
      </c>
      <c r="J28" s="184">
        <f t="shared" si="0"/>
        <v>0</v>
      </c>
      <c r="K28" s="184">
        <f t="shared" si="1"/>
        <v>0</v>
      </c>
      <c r="L28" s="187">
        <f t="shared" si="2"/>
        <v>0</v>
      </c>
      <c r="M28" s="187">
        <f t="shared" si="3"/>
        <v>0</v>
      </c>
      <c r="N28" s="187">
        <f t="shared" si="4"/>
        <v>0</v>
      </c>
      <c r="O28" s="187">
        <f t="shared" si="5"/>
        <v>0</v>
      </c>
      <c r="P28" s="187">
        <f t="shared" si="6"/>
        <v>0</v>
      </c>
      <c r="Q28" s="187">
        <f t="shared" si="7"/>
        <v>0</v>
      </c>
      <c r="R28" s="187">
        <f t="shared" si="8"/>
        <v>0</v>
      </c>
      <c r="S28" s="187">
        <f t="shared" si="9"/>
        <v>0</v>
      </c>
      <c r="T28" s="187">
        <f t="shared" si="10"/>
        <v>0</v>
      </c>
      <c r="U28" s="187">
        <f>SUM(S13:S30)</f>
        <v>0</v>
      </c>
      <c r="V28" s="213">
        <f ca="1">OFFSET(K12,$H$3-1,0)</f>
        <v>0</v>
      </c>
      <c r="W28" s="211" t="e">
        <f t="shared" si="11"/>
        <v>#DIV/0!</v>
      </c>
      <c r="X28" s="211">
        <f t="shared" si="15"/>
        <v>0</v>
      </c>
      <c r="Y28" s="211">
        <f t="shared" si="12"/>
        <v>0</v>
      </c>
      <c r="Z28" s="211" t="e">
        <f t="shared" ca="1" si="17"/>
        <v>#DIV/0!</v>
      </c>
      <c r="AA28" s="335"/>
      <c r="AC28" s="184">
        <f t="shared" si="13"/>
        <v>0</v>
      </c>
      <c r="AD28" s="184">
        <f>ROUND(Torque_1!L22,$R$96)</f>
        <v>0</v>
      </c>
      <c r="AE28" s="184">
        <f>ROUND(Torque_1!M22,$R$96)</f>
        <v>0</v>
      </c>
      <c r="AF28" s="184" t="e">
        <f t="shared" ca="1" si="14"/>
        <v>#N/A</v>
      </c>
      <c r="AG28" s="184" t="str">
        <f t="shared" si="16"/>
        <v>-</v>
      </c>
    </row>
    <row r="29" spans="2:33" s="66" customFormat="1" ht="15" customHeight="1">
      <c r="B29" s="590"/>
      <c r="C29" s="184">
        <f>VALUE(Torque_1!A23)</f>
        <v>0</v>
      </c>
      <c r="D29" s="211">
        <f>(D$7+E$7/2)*SUM(Torque_1!A47:T47)*B$3</f>
        <v>0</v>
      </c>
      <c r="E29" s="184">
        <f>Torque_1!V23*$F$3</f>
        <v>0</v>
      </c>
      <c r="F29" s="184">
        <f>Torque_1!W23*$F$3</f>
        <v>0</v>
      </c>
      <c r="G29" s="184">
        <f>Torque_1!X23*$F$3</f>
        <v>0</v>
      </c>
      <c r="H29" s="184">
        <f t="shared" ref="H29:J30" si="18">E29-E$13</f>
        <v>0</v>
      </c>
      <c r="I29" s="184">
        <f t="shared" si="18"/>
        <v>0</v>
      </c>
      <c r="J29" s="184">
        <f t="shared" si="18"/>
        <v>0</v>
      </c>
      <c r="K29" s="184">
        <f t="shared" si="1"/>
        <v>0</v>
      </c>
      <c r="L29" s="187">
        <f t="shared" si="2"/>
        <v>0</v>
      </c>
      <c r="M29" s="187">
        <f t="shared" si="3"/>
        <v>0</v>
      </c>
      <c r="N29" s="187">
        <f t="shared" si="4"/>
        <v>0</v>
      </c>
      <c r="O29" s="187">
        <f t="shared" si="5"/>
        <v>0</v>
      </c>
      <c r="P29" s="187">
        <f t="shared" si="6"/>
        <v>0</v>
      </c>
      <c r="Q29" s="187">
        <f t="shared" si="7"/>
        <v>0</v>
      </c>
      <c r="R29" s="187">
        <f t="shared" si="8"/>
        <v>0</v>
      </c>
      <c r="S29" s="187">
        <f t="shared" si="9"/>
        <v>0</v>
      </c>
      <c r="T29" s="187">
        <f t="shared" si="10"/>
        <v>0</v>
      </c>
      <c r="U29" s="227" t="s">
        <v>228</v>
      </c>
      <c r="V29" s="187"/>
      <c r="W29" s="211" t="e">
        <f t="shared" si="11"/>
        <v>#DIV/0!</v>
      </c>
      <c r="X29" s="211">
        <f t="shared" si="15"/>
        <v>0</v>
      </c>
      <c r="Y29" s="211">
        <f t="shared" si="12"/>
        <v>0</v>
      </c>
      <c r="Z29" s="211" t="e">
        <f t="shared" ca="1" si="17"/>
        <v>#DIV/0!</v>
      </c>
      <c r="AA29" s="335"/>
      <c r="AC29" s="184">
        <f t="shared" si="13"/>
        <v>0</v>
      </c>
      <c r="AD29" s="184">
        <f>ROUND(Torque_1!L23,$R$96)</f>
        <v>0</v>
      </c>
      <c r="AE29" s="184">
        <f>ROUND(Torque_1!M23,$R$96)</f>
        <v>0</v>
      </c>
      <c r="AF29" s="184" t="e">
        <f t="shared" ca="1" si="14"/>
        <v>#N/A</v>
      </c>
      <c r="AG29" s="184" t="str">
        <f t="shared" si="16"/>
        <v>-</v>
      </c>
    </row>
    <row r="30" spans="2:33" s="66" customFormat="1" ht="15" customHeight="1">
      <c r="B30" s="598"/>
      <c r="C30" s="218">
        <f>VALUE(Torque_1!A24)</f>
        <v>0</v>
      </c>
      <c r="D30" s="217">
        <f>(D$7+E$7/2)*SUM(Torque_1!A48:T48)*B$3</f>
        <v>0</v>
      </c>
      <c r="E30" s="218">
        <f>Torque_1!V24*$F$3</f>
        <v>0</v>
      </c>
      <c r="F30" s="218">
        <f>Torque_1!W24*$F$3</f>
        <v>0</v>
      </c>
      <c r="G30" s="218">
        <f>Torque_1!X24*$F$3</f>
        <v>0</v>
      </c>
      <c r="H30" s="218">
        <f t="shared" si="18"/>
        <v>0</v>
      </c>
      <c r="I30" s="218">
        <f t="shared" si="18"/>
        <v>0</v>
      </c>
      <c r="J30" s="218">
        <f t="shared" si="18"/>
        <v>0</v>
      </c>
      <c r="K30" s="218">
        <f t="shared" si="1"/>
        <v>0</v>
      </c>
      <c r="L30" s="219">
        <f t="shared" si="2"/>
        <v>0</v>
      </c>
      <c r="M30" s="219">
        <f t="shared" si="3"/>
        <v>0</v>
      </c>
      <c r="N30" s="219">
        <f t="shared" si="4"/>
        <v>0</v>
      </c>
      <c r="O30" s="219">
        <f t="shared" si="5"/>
        <v>0</v>
      </c>
      <c r="P30" s="219">
        <f t="shared" si="6"/>
        <v>0</v>
      </c>
      <c r="Q30" s="219">
        <f t="shared" si="7"/>
        <v>0</v>
      </c>
      <c r="R30" s="219">
        <f t="shared" si="8"/>
        <v>0</v>
      </c>
      <c r="S30" s="219">
        <f t="shared" si="9"/>
        <v>0</v>
      </c>
      <c r="T30" s="219">
        <f t="shared" si="10"/>
        <v>0</v>
      </c>
      <c r="U30" s="219">
        <f>SUM(T13:T30)</f>
        <v>0</v>
      </c>
      <c r="V30" s="219"/>
      <c r="W30" s="217" t="e">
        <f t="shared" si="11"/>
        <v>#DIV/0!</v>
      </c>
      <c r="X30" s="217">
        <f t="shared" si="15"/>
        <v>0</v>
      </c>
      <c r="Y30" s="217">
        <f t="shared" si="12"/>
        <v>0</v>
      </c>
      <c r="Z30" s="217" t="e">
        <f t="shared" ca="1" si="17"/>
        <v>#DIV/0!</v>
      </c>
      <c r="AA30" s="218"/>
      <c r="AC30" s="294">
        <f t="shared" si="13"/>
        <v>0</v>
      </c>
      <c r="AD30" s="294">
        <f>ROUND(Torque_1!L24,$R$96)</f>
        <v>0</v>
      </c>
      <c r="AE30" s="294">
        <f>ROUND(Torque_1!M24,$R$96)</f>
        <v>0</v>
      </c>
      <c r="AF30" s="294" t="e">
        <f t="shared" ca="1" si="14"/>
        <v>#N/A</v>
      </c>
      <c r="AG30" s="294" t="str">
        <f t="shared" si="16"/>
        <v>-</v>
      </c>
    </row>
    <row r="31" spans="2:33" s="66" customFormat="1" ht="15" customHeight="1">
      <c r="B31" s="589" t="s">
        <v>62</v>
      </c>
      <c r="C31" s="336">
        <f>C13</f>
        <v>0</v>
      </c>
      <c r="D31" s="272">
        <f>(C$7+$E$7/2)*SUM(Torque_1!A31:T31)*B$3</f>
        <v>0</v>
      </c>
      <c r="E31" s="336">
        <f>Torque_1!Y7*$F$3</f>
        <v>0</v>
      </c>
      <c r="F31" s="336">
        <f>Torque_1!Z7*$F$3</f>
        <v>0</v>
      </c>
      <c r="G31" s="336">
        <f>Torque_1!AA7*$F$3</f>
        <v>0</v>
      </c>
      <c r="H31" s="336">
        <f t="shared" ref="H31:J46" si="19">E31-E$31</f>
        <v>0</v>
      </c>
      <c r="I31" s="336">
        <f t="shared" si="19"/>
        <v>0</v>
      </c>
      <c r="J31" s="336">
        <f t="shared" si="19"/>
        <v>0</v>
      </c>
      <c r="K31" s="336">
        <f t="shared" si="1"/>
        <v>0</v>
      </c>
      <c r="L31" s="337">
        <f t="shared" si="2"/>
        <v>0</v>
      </c>
      <c r="M31" s="337">
        <f t="shared" si="3"/>
        <v>0</v>
      </c>
      <c r="N31" s="337">
        <f t="shared" si="4"/>
        <v>0</v>
      </c>
      <c r="O31" s="337">
        <f t="shared" si="5"/>
        <v>0</v>
      </c>
      <c r="P31" s="337">
        <f t="shared" si="6"/>
        <v>0</v>
      </c>
      <c r="Q31" s="337">
        <f t="shared" si="7"/>
        <v>0</v>
      </c>
      <c r="R31" s="337">
        <f t="shared" si="8"/>
        <v>0</v>
      </c>
      <c r="S31" s="337">
        <f t="shared" si="9"/>
        <v>0</v>
      </c>
      <c r="T31" s="337">
        <f t="shared" si="10"/>
        <v>0</v>
      </c>
      <c r="U31" s="216" t="s">
        <v>296</v>
      </c>
      <c r="V31" s="216" t="s">
        <v>318</v>
      </c>
      <c r="W31" s="238" t="e">
        <f>$V$32*D31+$V$34*D31^2</f>
        <v>#DIV/0!</v>
      </c>
      <c r="X31" s="215">
        <f t="shared" si="15"/>
        <v>0</v>
      </c>
      <c r="Y31" s="215">
        <f t="shared" si="12"/>
        <v>0</v>
      </c>
      <c r="Z31" s="215" t="e">
        <f ca="1">MAX(ABS((V40-H31)/V46),ABS((V42-I31)/V46),ABS((V44-J31)/V46))*100</f>
        <v>#DIV/0!</v>
      </c>
      <c r="AA31" s="336"/>
      <c r="AC31" s="293">
        <f t="shared" si="13"/>
        <v>0</v>
      </c>
      <c r="AD31" s="293">
        <f>AD13</f>
        <v>0</v>
      </c>
      <c r="AE31" s="293">
        <f t="shared" ref="AE31:AE48" si="20">AE13</f>
        <v>0</v>
      </c>
      <c r="AF31" s="293" t="e">
        <f t="shared" ca="1" si="14"/>
        <v>#N/A</v>
      </c>
      <c r="AG31" s="293" t="str">
        <f t="shared" si="16"/>
        <v>-</v>
      </c>
    </row>
    <row r="32" spans="2:33" s="66" customFormat="1" ht="15" customHeight="1">
      <c r="B32" s="590"/>
      <c r="C32" s="336">
        <f t="shared" ref="C32:C48" si="21">C14</f>
        <v>0</v>
      </c>
      <c r="D32" s="272">
        <f>(C$7+$E$7/2)*SUM(Torque_1!A32:T32)*B$3</f>
        <v>0</v>
      </c>
      <c r="E32" s="184">
        <f>Torque_1!Y8*$F$3</f>
        <v>0</v>
      </c>
      <c r="F32" s="184">
        <f>Torque_1!Z8*$F$3</f>
        <v>0</v>
      </c>
      <c r="G32" s="184">
        <f>Torque_1!AA8*$F$3</f>
        <v>0</v>
      </c>
      <c r="H32" s="184">
        <f t="shared" si="19"/>
        <v>0</v>
      </c>
      <c r="I32" s="184">
        <f t="shared" si="19"/>
        <v>0</v>
      </c>
      <c r="J32" s="184">
        <f t="shared" si="19"/>
        <v>0</v>
      </c>
      <c r="K32" s="184">
        <f t="shared" si="1"/>
        <v>0</v>
      </c>
      <c r="L32" s="187">
        <f t="shared" si="2"/>
        <v>0</v>
      </c>
      <c r="M32" s="187">
        <f t="shared" si="3"/>
        <v>0</v>
      </c>
      <c r="N32" s="187">
        <f t="shared" si="4"/>
        <v>0</v>
      </c>
      <c r="O32" s="187">
        <f t="shared" si="5"/>
        <v>0</v>
      </c>
      <c r="P32" s="187">
        <f t="shared" si="6"/>
        <v>0</v>
      </c>
      <c r="Q32" s="187">
        <f t="shared" si="7"/>
        <v>0</v>
      </c>
      <c r="R32" s="187">
        <f t="shared" si="8"/>
        <v>0</v>
      </c>
      <c r="S32" s="187">
        <f t="shared" si="9"/>
        <v>0</v>
      </c>
      <c r="T32" s="187">
        <f t="shared" si="10"/>
        <v>0</v>
      </c>
      <c r="U32" s="187">
        <f>SUM(L31:L37)</f>
        <v>0</v>
      </c>
      <c r="V32" s="188" t="e">
        <f>(U32-V34*U38)/U36</f>
        <v>#DIV/0!</v>
      </c>
      <c r="W32" s="239" t="e">
        <f>$V$32*D32+$V$34*D32^2</f>
        <v>#DIV/0!</v>
      </c>
      <c r="X32" s="211">
        <f t="shared" si="15"/>
        <v>0</v>
      </c>
      <c r="Y32" s="211">
        <f t="shared" si="12"/>
        <v>0</v>
      </c>
      <c r="Z32" s="211" t="e">
        <f ca="1">Z31</f>
        <v>#DIV/0!</v>
      </c>
      <c r="AA32" s="184"/>
      <c r="AC32" s="184">
        <f t="shared" si="13"/>
        <v>0</v>
      </c>
      <c r="AD32" s="184">
        <f t="shared" ref="AD32:AD48" si="22">AD14</f>
        <v>0</v>
      </c>
      <c r="AE32" s="184">
        <f t="shared" si="20"/>
        <v>0</v>
      </c>
      <c r="AF32" s="184" t="e">
        <f t="shared" ca="1" si="14"/>
        <v>#N/A</v>
      </c>
      <c r="AG32" s="184" t="str">
        <f t="shared" si="16"/>
        <v>-</v>
      </c>
    </row>
    <row r="33" spans="2:33" s="66" customFormat="1" ht="15" customHeight="1">
      <c r="B33" s="590"/>
      <c r="C33" s="336">
        <f t="shared" si="21"/>
        <v>0</v>
      </c>
      <c r="D33" s="272">
        <f>(C$7+$E$7/2)*SUM(Torque_1!A33:T33)*B$3</f>
        <v>0</v>
      </c>
      <c r="E33" s="184">
        <f>Torque_1!Y9*$F$3</f>
        <v>0</v>
      </c>
      <c r="F33" s="184">
        <f>Torque_1!Z9*$F$3</f>
        <v>0</v>
      </c>
      <c r="G33" s="184">
        <f>Torque_1!AA9*$F$3</f>
        <v>0</v>
      </c>
      <c r="H33" s="184">
        <f t="shared" si="19"/>
        <v>0</v>
      </c>
      <c r="I33" s="184">
        <f t="shared" si="19"/>
        <v>0</v>
      </c>
      <c r="J33" s="184">
        <f t="shared" si="19"/>
        <v>0</v>
      </c>
      <c r="K33" s="184">
        <f t="shared" si="1"/>
        <v>0</v>
      </c>
      <c r="L33" s="187">
        <f t="shared" si="2"/>
        <v>0</v>
      </c>
      <c r="M33" s="187">
        <f t="shared" si="3"/>
        <v>0</v>
      </c>
      <c r="N33" s="187">
        <f t="shared" si="4"/>
        <v>0</v>
      </c>
      <c r="O33" s="187">
        <f t="shared" si="5"/>
        <v>0</v>
      </c>
      <c r="P33" s="187">
        <f t="shared" si="6"/>
        <v>0</v>
      </c>
      <c r="Q33" s="187">
        <f t="shared" si="7"/>
        <v>0</v>
      </c>
      <c r="R33" s="187">
        <f t="shared" si="8"/>
        <v>0</v>
      </c>
      <c r="S33" s="187">
        <f t="shared" si="9"/>
        <v>0</v>
      </c>
      <c r="T33" s="187">
        <f t="shared" si="10"/>
        <v>0</v>
      </c>
      <c r="U33" s="227" t="s">
        <v>298</v>
      </c>
      <c r="V33" s="227" t="s">
        <v>299</v>
      </c>
      <c r="W33" s="239" t="e">
        <f>$V$32*D33+$V$34*D33^2</f>
        <v>#DIV/0!</v>
      </c>
      <c r="X33" s="211">
        <f t="shared" si="15"/>
        <v>0</v>
      </c>
      <c r="Y33" s="211">
        <f t="shared" si="12"/>
        <v>0</v>
      </c>
      <c r="Z33" s="211" t="e">
        <f t="shared" ref="Z33:Z48" ca="1" si="23">Z32</f>
        <v>#DIV/0!</v>
      </c>
      <c r="AA33" s="184"/>
      <c r="AC33" s="184">
        <f t="shared" si="13"/>
        <v>0</v>
      </c>
      <c r="AD33" s="184">
        <f t="shared" si="22"/>
        <v>0</v>
      </c>
      <c r="AE33" s="184">
        <f t="shared" si="20"/>
        <v>0</v>
      </c>
      <c r="AF33" s="184" t="e">
        <f t="shared" ca="1" si="14"/>
        <v>#N/A</v>
      </c>
      <c r="AG33" s="184" t="str">
        <f t="shared" si="16"/>
        <v>-</v>
      </c>
    </row>
    <row r="34" spans="2:33" s="66" customFormat="1" ht="15" customHeight="1">
      <c r="B34" s="590"/>
      <c r="C34" s="336">
        <f t="shared" si="21"/>
        <v>0</v>
      </c>
      <c r="D34" s="272">
        <f>(C$7+$E$7/2)*SUM(Torque_1!A34:T34)*B$3</f>
        <v>0</v>
      </c>
      <c r="E34" s="184">
        <f>Torque_1!Y10*$F$3</f>
        <v>0</v>
      </c>
      <c r="F34" s="184">
        <f>Torque_1!Z10*$F$3</f>
        <v>0</v>
      </c>
      <c r="G34" s="184">
        <f>Torque_1!AA10*$F$3</f>
        <v>0</v>
      </c>
      <c r="H34" s="184">
        <f t="shared" si="19"/>
        <v>0</v>
      </c>
      <c r="I34" s="184">
        <f t="shared" si="19"/>
        <v>0</v>
      </c>
      <c r="J34" s="184">
        <f t="shared" si="19"/>
        <v>0</v>
      </c>
      <c r="K34" s="184">
        <f t="shared" si="1"/>
        <v>0</v>
      </c>
      <c r="L34" s="187">
        <f t="shared" si="2"/>
        <v>0</v>
      </c>
      <c r="M34" s="187">
        <f t="shared" si="3"/>
        <v>0</v>
      </c>
      <c r="N34" s="187">
        <f t="shared" si="4"/>
        <v>0</v>
      </c>
      <c r="O34" s="187">
        <f t="shared" si="5"/>
        <v>0</v>
      </c>
      <c r="P34" s="187">
        <f t="shared" si="6"/>
        <v>0</v>
      </c>
      <c r="Q34" s="187">
        <f t="shared" si="7"/>
        <v>0</v>
      </c>
      <c r="R34" s="187">
        <f t="shared" si="8"/>
        <v>0</v>
      </c>
      <c r="S34" s="187">
        <f t="shared" si="9"/>
        <v>0</v>
      </c>
      <c r="T34" s="187">
        <f t="shared" si="10"/>
        <v>0</v>
      </c>
      <c r="U34" s="187">
        <f>SUM(M31:M37)</f>
        <v>0</v>
      </c>
      <c r="V34" s="188" t="e">
        <f>(U36*U34-U32*U38)/(U36*U40-U38^2)</f>
        <v>#DIV/0!</v>
      </c>
      <c r="W34" s="239" t="e">
        <f>$V$32*D34+$V$34*D34^2</f>
        <v>#DIV/0!</v>
      </c>
      <c r="X34" s="211">
        <f t="shared" si="15"/>
        <v>0</v>
      </c>
      <c r="Y34" s="211">
        <f t="shared" si="12"/>
        <v>0</v>
      </c>
      <c r="Z34" s="211" t="e">
        <f t="shared" ca="1" si="23"/>
        <v>#DIV/0!</v>
      </c>
      <c r="AA34" s="184"/>
      <c r="AC34" s="184">
        <f t="shared" si="13"/>
        <v>0</v>
      </c>
      <c r="AD34" s="184">
        <f t="shared" si="22"/>
        <v>0</v>
      </c>
      <c r="AE34" s="184">
        <f t="shared" si="20"/>
        <v>0</v>
      </c>
      <c r="AF34" s="184" t="e">
        <f t="shared" ca="1" si="14"/>
        <v>#N/A</v>
      </c>
      <c r="AG34" s="184" t="str">
        <f t="shared" si="16"/>
        <v>-</v>
      </c>
    </row>
    <row r="35" spans="2:33" s="66" customFormat="1" ht="15" customHeight="1">
      <c r="B35" s="590"/>
      <c r="C35" s="336">
        <f t="shared" si="21"/>
        <v>0</v>
      </c>
      <c r="D35" s="272">
        <f>(C$7+$E$7/2)*SUM(Torque_1!A35:T35)*B$3</f>
        <v>0</v>
      </c>
      <c r="E35" s="184">
        <f>Torque_1!Y11*$F$3</f>
        <v>0</v>
      </c>
      <c r="F35" s="184">
        <f>Torque_1!Z11*$F$3</f>
        <v>0</v>
      </c>
      <c r="G35" s="184">
        <f>Torque_1!AA11*$F$3</f>
        <v>0</v>
      </c>
      <c r="H35" s="184">
        <f t="shared" si="19"/>
        <v>0</v>
      </c>
      <c r="I35" s="184">
        <f t="shared" si="19"/>
        <v>0</v>
      </c>
      <c r="J35" s="184">
        <f t="shared" si="19"/>
        <v>0</v>
      </c>
      <c r="K35" s="184">
        <f t="shared" si="1"/>
        <v>0</v>
      </c>
      <c r="L35" s="187">
        <f t="shared" si="2"/>
        <v>0</v>
      </c>
      <c r="M35" s="187">
        <f t="shared" si="3"/>
        <v>0</v>
      </c>
      <c r="N35" s="187">
        <f t="shared" si="4"/>
        <v>0</v>
      </c>
      <c r="O35" s="187">
        <f t="shared" si="5"/>
        <v>0</v>
      </c>
      <c r="P35" s="187">
        <f t="shared" si="6"/>
        <v>0</v>
      </c>
      <c r="Q35" s="187">
        <f t="shared" si="7"/>
        <v>0</v>
      </c>
      <c r="R35" s="187">
        <f t="shared" si="8"/>
        <v>0</v>
      </c>
      <c r="S35" s="187">
        <f t="shared" si="9"/>
        <v>0</v>
      </c>
      <c r="T35" s="187">
        <f t="shared" si="10"/>
        <v>0</v>
      </c>
      <c r="U35" s="227" t="s">
        <v>302</v>
      </c>
      <c r="V35" s="227" t="s">
        <v>303</v>
      </c>
      <c r="W35" s="239" t="e">
        <f t="shared" ref="W35:W48" si="24">$V$32*D35+$V$34*D35^2</f>
        <v>#DIV/0!</v>
      </c>
      <c r="X35" s="211">
        <f t="shared" si="15"/>
        <v>0</v>
      </c>
      <c r="Y35" s="211">
        <f t="shared" si="12"/>
        <v>0</v>
      </c>
      <c r="Z35" s="211" t="e">
        <f t="shared" ca="1" si="23"/>
        <v>#DIV/0!</v>
      </c>
      <c r="AA35" s="184"/>
      <c r="AC35" s="184">
        <f t="shared" si="13"/>
        <v>0</v>
      </c>
      <c r="AD35" s="184">
        <f t="shared" si="22"/>
        <v>0</v>
      </c>
      <c r="AE35" s="184">
        <f t="shared" si="20"/>
        <v>0</v>
      </c>
      <c r="AF35" s="184" t="e">
        <f t="shared" ca="1" si="14"/>
        <v>#N/A</v>
      </c>
      <c r="AG35" s="184" t="str">
        <f t="shared" si="16"/>
        <v>-</v>
      </c>
    </row>
    <row r="36" spans="2:33" s="66" customFormat="1" ht="15" customHeight="1">
      <c r="B36" s="590"/>
      <c r="C36" s="336">
        <f t="shared" si="21"/>
        <v>0</v>
      </c>
      <c r="D36" s="272">
        <f>(C$7+$E$7/2)*SUM(Torque_1!A36:T36)*B$3</f>
        <v>0</v>
      </c>
      <c r="E36" s="184">
        <f>Torque_1!Y12*$F$3</f>
        <v>0</v>
      </c>
      <c r="F36" s="184">
        <f>Torque_1!Z12*$F$3</f>
        <v>0</v>
      </c>
      <c r="G36" s="184">
        <f>Torque_1!AA12*$F$3</f>
        <v>0</v>
      </c>
      <c r="H36" s="184">
        <f t="shared" si="19"/>
        <v>0</v>
      </c>
      <c r="I36" s="184">
        <f t="shared" si="19"/>
        <v>0</v>
      </c>
      <c r="J36" s="184">
        <f t="shared" si="19"/>
        <v>0</v>
      </c>
      <c r="K36" s="184">
        <f t="shared" si="1"/>
        <v>0</v>
      </c>
      <c r="L36" s="187">
        <f t="shared" si="2"/>
        <v>0</v>
      </c>
      <c r="M36" s="187">
        <f t="shared" si="3"/>
        <v>0</v>
      </c>
      <c r="N36" s="187">
        <f t="shared" si="4"/>
        <v>0</v>
      </c>
      <c r="O36" s="187">
        <f t="shared" si="5"/>
        <v>0</v>
      </c>
      <c r="P36" s="187">
        <f t="shared" si="6"/>
        <v>0</v>
      </c>
      <c r="Q36" s="187">
        <f t="shared" si="7"/>
        <v>0</v>
      </c>
      <c r="R36" s="187">
        <f t="shared" si="8"/>
        <v>0</v>
      </c>
      <c r="S36" s="187">
        <f t="shared" si="9"/>
        <v>0</v>
      </c>
      <c r="T36" s="187">
        <f t="shared" si="10"/>
        <v>0</v>
      </c>
      <c r="U36" s="187">
        <f>SUM(N31:N37)</f>
        <v>0</v>
      </c>
      <c r="V36" s="188" t="e">
        <f>(U32-V38*U46)/U44</f>
        <v>#DIV/0!</v>
      </c>
      <c r="W36" s="239" t="e">
        <f t="shared" si="24"/>
        <v>#DIV/0!</v>
      </c>
      <c r="X36" s="211">
        <f t="shared" si="15"/>
        <v>0</v>
      </c>
      <c r="Y36" s="211">
        <f t="shared" si="12"/>
        <v>0</v>
      </c>
      <c r="Z36" s="211" t="e">
        <f t="shared" ca="1" si="23"/>
        <v>#DIV/0!</v>
      </c>
      <c r="AA36" s="184"/>
      <c r="AC36" s="184">
        <f t="shared" si="13"/>
        <v>0</v>
      </c>
      <c r="AD36" s="184">
        <f t="shared" si="22"/>
        <v>0</v>
      </c>
      <c r="AE36" s="184">
        <f t="shared" si="20"/>
        <v>0</v>
      </c>
      <c r="AF36" s="184" t="e">
        <f t="shared" ca="1" si="14"/>
        <v>#N/A</v>
      </c>
      <c r="AG36" s="184" t="str">
        <f t="shared" si="16"/>
        <v>-</v>
      </c>
    </row>
    <row r="37" spans="2:33" s="66" customFormat="1" ht="15" customHeight="1">
      <c r="B37" s="590"/>
      <c r="C37" s="336">
        <f t="shared" si="21"/>
        <v>0</v>
      </c>
      <c r="D37" s="272">
        <f>(C$7+$E$7/2)*SUM(Torque_1!A37:T37)*B$3</f>
        <v>0</v>
      </c>
      <c r="E37" s="184">
        <f>Torque_1!Y13*$F$3</f>
        <v>0</v>
      </c>
      <c r="F37" s="184">
        <f>Torque_1!Z13*$F$3</f>
        <v>0</v>
      </c>
      <c r="G37" s="184">
        <f>Torque_1!AA13*$F$3</f>
        <v>0</v>
      </c>
      <c r="H37" s="184">
        <f t="shared" si="19"/>
        <v>0</v>
      </c>
      <c r="I37" s="184">
        <f t="shared" si="19"/>
        <v>0</v>
      </c>
      <c r="J37" s="184">
        <f t="shared" si="19"/>
        <v>0</v>
      </c>
      <c r="K37" s="184">
        <f t="shared" si="1"/>
        <v>0</v>
      </c>
      <c r="L37" s="187">
        <f t="shared" si="2"/>
        <v>0</v>
      </c>
      <c r="M37" s="187">
        <f t="shared" si="3"/>
        <v>0</v>
      </c>
      <c r="N37" s="187">
        <f t="shared" si="4"/>
        <v>0</v>
      </c>
      <c r="O37" s="187">
        <f t="shared" si="5"/>
        <v>0</v>
      </c>
      <c r="P37" s="187">
        <f t="shared" si="6"/>
        <v>0</v>
      </c>
      <c r="Q37" s="187">
        <f t="shared" si="7"/>
        <v>0</v>
      </c>
      <c r="R37" s="187">
        <f t="shared" si="8"/>
        <v>0</v>
      </c>
      <c r="S37" s="187">
        <f t="shared" si="9"/>
        <v>0</v>
      </c>
      <c r="T37" s="187">
        <f t="shared" si="10"/>
        <v>0</v>
      </c>
      <c r="U37" s="227" t="s">
        <v>227</v>
      </c>
      <c r="V37" s="227" t="s">
        <v>320</v>
      </c>
      <c r="W37" s="239" t="e">
        <f t="shared" si="24"/>
        <v>#DIV/0!</v>
      </c>
      <c r="X37" s="211">
        <f t="shared" si="15"/>
        <v>0</v>
      </c>
      <c r="Y37" s="211">
        <f t="shared" si="12"/>
        <v>0</v>
      </c>
      <c r="Z37" s="211" t="e">
        <f t="shared" ca="1" si="23"/>
        <v>#DIV/0!</v>
      </c>
      <c r="AA37" s="184"/>
      <c r="AC37" s="184">
        <f t="shared" si="13"/>
        <v>0</v>
      </c>
      <c r="AD37" s="184">
        <f t="shared" si="22"/>
        <v>0</v>
      </c>
      <c r="AE37" s="184">
        <f t="shared" si="20"/>
        <v>0</v>
      </c>
      <c r="AF37" s="184" t="e">
        <f t="shared" ca="1" si="14"/>
        <v>#N/A</v>
      </c>
      <c r="AG37" s="184" t="str">
        <f t="shared" si="16"/>
        <v>-</v>
      </c>
    </row>
    <row r="38" spans="2:33" s="66" customFormat="1" ht="15" customHeight="1">
      <c r="B38" s="590"/>
      <c r="C38" s="336">
        <f t="shared" si="21"/>
        <v>0</v>
      </c>
      <c r="D38" s="272">
        <f>(C$7+$E$7/2)*SUM(Torque_1!A38:T38)*B$3</f>
        <v>0</v>
      </c>
      <c r="E38" s="184">
        <f>Torque_1!Y14*$F$3</f>
        <v>0</v>
      </c>
      <c r="F38" s="184">
        <f>Torque_1!Z14*$F$3</f>
        <v>0</v>
      </c>
      <c r="G38" s="184">
        <f>Torque_1!AA14*$F$3</f>
        <v>0</v>
      </c>
      <c r="H38" s="184">
        <f t="shared" si="19"/>
        <v>0</v>
      </c>
      <c r="I38" s="184">
        <f t="shared" si="19"/>
        <v>0</v>
      </c>
      <c r="J38" s="184">
        <f t="shared" si="19"/>
        <v>0</v>
      </c>
      <c r="K38" s="184">
        <f t="shared" si="1"/>
        <v>0</v>
      </c>
      <c r="L38" s="187">
        <f t="shared" si="2"/>
        <v>0</v>
      </c>
      <c r="M38" s="187">
        <f t="shared" si="3"/>
        <v>0</v>
      </c>
      <c r="N38" s="187">
        <f t="shared" si="4"/>
        <v>0</v>
      </c>
      <c r="O38" s="187">
        <f t="shared" si="5"/>
        <v>0</v>
      </c>
      <c r="P38" s="187">
        <f t="shared" si="6"/>
        <v>0</v>
      </c>
      <c r="Q38" s="187">
        <f t="shared" si="7"/>
        <v>0</v>
      </c>
      <c r="R38" s="187">
        <f t="shared" si="8"/>
        <v>0</v>
      </c>
      <c r="S38" s="187">
        <f t="shared" si="9"/>
        <v>0</v>
      </c>
      <c r="T38" s="187">
        <f t="shared" si="10"/>
        <v>0</v>
      </c>
      <c r="U38" s="187">
        <f>SUM(O31:O37)</f>
        <v>0</v>
      </c>
      <c r="V38" s="188" t="e">
        <f>(U44*U42-U32*U46)/(U44*U48-U46^2)</f>
        <v>#DIV/0!</v>
      </c>
      <c r="W38" s="239" t="e">
        <f t="shared" si="24"/>
        <v>#DIV/0!</v>
      </c>
      <c r="X38" s="211">
        <f t="shared" si="15"/>
        <v>0</v>
      </c>
      <c r="Y38" s="211">
        <f t="shared" si="12"/>
        <v>0</v>
      </c>
      <c r="Z38" s="211" t="e">
        <f t="shared" ca="1" si="23"/>
        <v>#DIV/0!</v>
      </c>
      <c r="AA38" s="184"/>
      <c r="AC38" s="184">
        <f t="shared" si="13"/>
        <v>0</v>
      </c>
      <c r="AD38" s="184">
        <f t="shared" si="22"/>
        <v>0</v>
      </c>
      <c r="AE38" s="184">
        <f t="shared" si="20"/>
        <v>0</v>
      </c>
      <c r="AF38" s="184" t="e">
        <f t="shared" ca="1" si="14"/>
        <v>#N/A</v>
      </c>
      <c r="AG38" s="184" t="str">
        <f t="shared" si="16"/>
        <v>-</v>
      </c>
    </row>
    <row r="39" spans="2:33" s="66" customFormat="1" ht="15" customHeight="1">
      <c r="B39" s="590"/>
      <c r="C39" s="336">
        <f t="shared" si="21"/>
        <v>0</v>
      </c>
      <c r="D39" s="272">
        <f>(C$7+$E$7/2)*SUM(Torque_1!A39:T39)*B$3</f>
        <v>0</v>
      </c>
      <c r="E39" s="184">
        <f>Torque_1!Y15*$F$3</f>
        <v>0</v>
      </c>
      <c r="F39" s="184">
        <f>Torque_1!Z15*$F$3</f>
        <v>0</v>
      </c>
      <c r="G39" s="184">
        <f>Torque_1!AA15*$F$3</f>
        <v>0</v>
      </c>
      <c r="H39" s="184">
        <f t="shared" si="19"/>
        <v>0</v>
      </c>
      <c r="I39" s="184">
        <f t="shared" si="19"/>
        <v>0</v>
      </c>
      <c r="J39" s="184">
        <f t="shared" si="19"/>
        <v>0</v>
      </c>
      <c r="K39" s="184">
        <f t="shared" si="1"/>
        <v>0</v>
      </c>
      <c r="L39" s="187">
        <f t="shared" si="2"/>
        <v>0</v>
      </c>
      <c r="M39" s="187">
        <f t="shared" si="3"/>
        <v>0</v>
      </c>
      <c r="N39" s="187">
        <f t="shared" si="4"/>
        <v>0</v>
      </c>
      <c r="O39" s="187">
        <f t="shared" si="5"/>
        <v>0</v>
      </c>
      <c r="P39" s="187">
        <f t="shared" si="6"/>
        <v>0</v>
      </c>
      <c r="Q39" s="187">
        <f t="shared" si="7"/>
        <v>0</v>
      </c>
      <c r="R39" s="187">
        <f t="shared" si="8"/>
        <v>0</v>
      </c>
      <c r="S39" s="187">
        <f t="shared" si="9"/>
        <v>0</v>
      </c>
      <c r="T39" s="187">
        <f t="shared" si="10"/>
        <v>0</v>
      </c>
      <c r="U39" s="227" t="s">
        <v>307</v>
      </c>
      <c r="V39" s="214" t="s">
        <v>308</v>
      </c>
      <c r="W39" s="239" t="e">
        <f t="shared" si="24"/>
        <v>#DIV/0!</v>
      </c>
      <c r="X39" s="211">
        <f t="shared" si="15"/>
        <v>0</v>
      </c>
      <c r="Y39" s="211">
        <f t="shared" si="12"/>
        <v>0</v>
      </c>
      <c r="Z39" s="211" t="e">
        <f t="shared" ca="1" si="23"/>
        <v>#DIV/0!</v>
      </c>
      <c r="AA39" s="184"/>
      <c r="AC39" s="184">
        <f t="shared" si="13"/>
        <v>0</v>
      </c>
      <c r="AD39" s="184">
        <f t="shared" si="22"/>
        <v>0</v>
      </c>
      <c r="AE39" s="184">
        <f t="shared" si="20"/>
        <v>0</v>
      </c>
      <c r="AF39" s="184" t="e">
        <f t="shared" ca="1" si="14"/>
        <v>#N/A</v>
      </c>
      <c r="AG39" s="184" t="str">
        <f t="shared" si="16"/>
        <v>-</v>
      </c>
    </row>
    <row r="40" spans="2:33" s="66" customFormat="1" ht="15" customHeight="1">
      <c r="B40" s="590"/>
      <c r="C40" s="336">
        <f t="shared" si="21"/>
        <v>0</v>
      </c>
      <c r="D40" s="272">
        <f>(C$7+$E$7/2)*SUM(Torque_1!A40:T40)*B$3</f>
        <v>0</v>
      </c>
      <c r="E40" s="184">
        <f>Torque_1!Y16*$F$3</f>
        <v>0</v>
      </c>
      <c r="F40" s="184">
        <f>Torque_1!Z16*$F$3</f>
        <v>0</v>
      </c>
      <c r="G40" s="184">
        <f>Torque_1!AA16*$F$3</f>
        <v>0</v>
      </c>
      <c r="H40" s="184">
        <f t="shared" si="19"/>
        <v>0</v>
      </c>
      <c r="I40" s="184">
        <f t="shared" si="19"/>
        <v>0</v>
      </c>
      <c r="J40" s="184">
        <f t="shared" si="19"/>
        <v>0</v>
      </c>
      <c r="K40" s="184">
        <f t="shared" si="1"/>
        <v>0</v>
      </c>
      <c r="L40" s="187">
        <f t="shared" si="2"/>
        <v>0</v>
      </c>
      <c r="M40" s="187">
        <f t="shared" si="3"/>
        <v>0</v>
      </c>
      <c r="N40" s="187">
        <f t="shared" si="4"/>
        <v>0</v>
      </c>
      <c r="O40" s="187">
        <f t="shared" si="5"/>
        <v>0</v>
      </c>
      <c r="P40" s="187">
        <f t="shared" si="6"/>
        <v>0</v>
      </c>
      <c r="Q40" s="187">
        <f t="shared" si="7"/>
        <v>0</v>
      </c>
      <c r="R40" s="187">
        <f t="shared" si="8"/>
        <v>0</v>
      </c>
      <c r="S40" s="187">
        <f t="shared" si="9"/>
        <v>0</v>
      </c>
      <c r="T40" s="187">
        <f t="shared" si="10"/>
        <v>0</v>
      </c>
      <c r="U40" s="187">
        <f>SUM(P31:P37)</f>
        <v>0</v>
      </c>
      <c r="V40" s="212">
        <f ca="1">OFFSET(H30,$H$3,0)</f>
        <v>0</v>
      </c>
      <c r="W40" s="239" t="e">
        <f t="shared" si="24"/>
        <v>#DIV/0!</v>
      </c>
      <c r="X40" s="211">
        <f t="shared" si="15"/>
        <v>0</v>
      </c>
      <c r="Y40" s="211">
        <f t="shared" si="12"/>
        <v>0</v>
      </c>
      <c r="Z40" s="211" t="e">
        <f t="shared" ca="1" si="23"/>
        <v>#DIV/0!</v>
      </c>
      <c r="AA40" s="184"/>
      <c r="AC40" s="184">
        <f t="shared" si="13"/>
        <v>0</v>
      </c>
      <c r="AD40" s="184">
        <f t="shared" si="22"/>
        <v>0</v>
      </c>
      <c r="AE40" s="184">
        <f t="shared" si="20"/>
        <v>0</v>
      </c>
      <c r="AF40" s="184" t="e">
        <f t="shared" ca="1" si="14"/>
        <v>#N/A</v>
      </c>
      <c r="AG40" s="184" t="str">
        <f t="shared" si="16"/>
        <v>-</v>
      </c>
    </row>
    <row r="41" spans="2:33" s="66" customFormat="1" ht="15" customHeight="1">
      <c r="B41" s="590"/>
      <c r="C41" s="336">
        <f t="shared" si="21"/>
        <v>0</v>
      </c>
      <c r="D41" s="272">
        <f>(C$7+$E$7/2)*SUM(Torque_1!A41:T41)*B$3</f>
        <v>0</v>
      </c>
      <c r="E41" s="184">
        <f>Torque_1!Y17*$F$3</f>
        <v>0</v>
      </c>
      <c r="F41" s="184">
        <f>Torque_1!Z17*$F$3</f>
        <v>0</v>
      </c>
      <c r="G41" s="184">
        <f>Torque_1!AA17*$F$3</f>
        <v>0</v>
      </c>
      <c r="H41" s="184">
        <f t="shared" si="19"/>
        <v>0</v>
      </c>
      <c r="I41" s="184">
        <f t="shared" si="19"/>
        <v>0</v>
      </c>
      <c r="J41" s="184">
        <f t="shared" si="19"/>
        <v>0</v>
      </c>
      <c r="K41" s="184">
        <f t="shared" si="1"/>
        <v>0</v>
      </c>
      <c r="L41" s="187">
        <f t="shared" si="2"/>
        <v>0</v>
      </c>
      <c r="M41" s="187">
        <f t="shared" si="3"/>
        <v>0</v>
      </c>
      <c r="N41" s="187">
        <f t="shared" si="4"/>
        <v>0</v>
      </c>
      <c r="O41" s="187">
        <f t="shared" si="5"/>
        <v>0</v>
      </c>
      <c r="P41" s="187">
        <f t="shared" si="6"/>
        <v>0</v>
      </c>
      <c r="Q41" s="187">
        <f t="shared" si="7"/>
        <v>0</v>
      </c>
      <c r="R41" s="187">
        <f t="shared" si="8"/>
        <v>0</v>
      </c>
      <c r="S41" s="187">
        <f t="shared" si="9"/>
        <v>0</v>
      </c>
      <c r="T41" s="187">
        <f t="shared" si="10"/>
        <v>0</v>
      </c>
      <c r="U41" s="227" t="s">
        <v>309</v>
      </c>
      <c r="V41" s="214" t="s">
        <v>310</v>
      </c>
      <c r="W41" s="239" t="e">
        <f t="shared" si="24"/>
        <v>#DIV/0!</v>
      </c>
      <c r="X41" s="211">
        <f t="shared" si="15"/>
        <v>0</v>
      </c>
      <c r="Y41" s="211">
        <f t="shared" si="12"/>
        <v>0</v>
      </c>
      <c r="Z41" s="211" t="e">
        <f t="shared" ca="1" si="23"/>
        <v>#DIV/0!</v>
      </c>
      <c r="AA41" s="184"/>
      <c r="AC41" s="184">
        <f t="shared" si="13"/>
        <v>0</v>
      </c>
      <c r="AD41" s="184">
        <f t="shared" si="22"/>
        <v>0</v>
      </c>
      <c r="AE41" s="184">
        <f t="shared" si="20"/>
        <v>0</v>
      </c>
      <c r="AF41" s="184" t="e">
        <f t="shared" ca="1" si="14"/>
        <v>#N/A</v>
      </c>
      <c r="AG41" s="184" t="str">
        <f t="shared" si="16"/>
        <v>-</v>
      </c>
    </row>
    <row r="42" spans="2:33" s="66" customFormat="1" ht="15" customHeight="1">
      <c r="B42" s="590"/>
      <c r="C42" s="336">
        <f t="shared" si="21"/>
        <v>0</v>
      </c>
      <c r="D42" s="272">
        <f>(C$7+$E$7/2)*SUM(Torque_1!A42:T42)*B$3</f>
        <v>0</v>
      </c>
      <c r="E42" s="184">
        <f>Torque_1!Y18*$F$3</f>
        <v>0</v>
      </c>
      <c r="F42" s="184">
        <f>Torque_1!Z18*$F$3</f>
        <v>0</v>
      </c>
      <c r="G42" s="184">
        <f>Torque_1!AA18*$F$3</f>
        <v>0</v>
      </c>
      <c r="H42" s="184">
        <f t="shared" si="19"/>
        <v>0</v>
      </c>
      <c r="I42" s="184">
        <f t="shared" si="19"/>
        <v>0</v>
      </c>
      <c r="J42" s="184">
        <f t="shared" si="19"/>
        <v>0</v>
      </c>
      <c r="K42" s="184">
        <f t="shared" si="1"/>
        <v>0</v>
      </c>
      <c r="L42" s="187">
        <f t="shared" si="2"/>
        <v>0</v>
      </c>
      <c r="M42" s="187">
        <f t="shared" si="3"/>
        <v>0</v>
      </c>
      <c r="N42" s="187">
        <f t="shared" si="4"/>
        <v>0</v>
      </c>
      <c r="O42" s="187">
        <f t="shared" si="5"/>
        <v>0</v>
      </c>
      <c r="P42" s="187">
        <f t="shared" si="6"/>
        <v>0</v>
      </c>
      <c r="Q42" s="187">
        <f t="shared" si="7"/>
        <v>0</v>
      </c>
      <c r="R42" s="187">
        <f t="shared" si="8"/>
        <v>0</v>
      </c>
      <c r="S42" s="187">
        <f t="shared" si="9"/>
        <v>0</v>
      </c>
      <c r="T42" s="187">
        <f t="shared" si="10"/>
        <v>0</v>
      </c>
      <c r="U42" s="187">
        <f>SUM(Q31:Q37)</f>
        <v>0</v>
      </c>
      <c r="V42" s="212">
        <f ca="1">OFFSET(I30,$H$3,0)</f>
        <v>0</v>
      </c>
      <c r="W42" s="239" t="e">
        <f t="shared" si="24"/>
        <v>#DIV/0!</v>
      </c>
      <c r="X42" s="211">
        <f t="shared" si="15"/>
        <v>0</v>
      </c>
      <c r="Y42" s="211">
        <f t="shared" si="12"/>
        <v>0</v>
      </c>
      <c r="Z42" s="211" t="e">
        <f t="shared" ca="1" si="23"/>
        <v>#DIV/0!</v>
      </c>
      <c r="AA42" s="184"/>
      <c r="AC42" s="184">
        <f t="shared" si="13"/>
        <v>0</v>
      </c>
      <c r="AD42" s="184">
        <f t="shared" si="22"/>
        <v>0</v>
      </c>
      <c r="AE42" s="184">
        <f t="shared" si="20"/>
        <v>0</v>
      </c>
      <c r="AF42" s="184" t="e">
        <f t="shared" ca="1" si="14"/>
        <v>#N/A</v>
      </c>
      <c r="AG42" s="184" t="str">
        <f t="shared" si="16"/>
        <v>-</v>
      </c>
    </row>
    <row r="43" spans="2:33" s="66" customFormat="1" ht="15" customHeight="1">
      <c r="B43" s="590"/>
      <c r="C43" s="336">
        <f t="shared" si="21"/>
        <v>0</v>
      </c>
      <c r="D43" s="272">
        <f>(C$7+$E$7/2)*SUM(Torque_1!A43:T43)*B$3</f>
        <v>0</v>
      </c>
      <c r="E43" s="184">
        <f>Torque_1!Y19*$F$3</f>
        <v>0</v>
      </c>
      <c r="F43" s="184">
        <f>Torque_1!Z19*$F$3</f>
        <v>0</v>
      </c>
      <c r="G43" s="184">
        <f>Torque_1!AA19*$F$3</f>
        <v>0</v>
      </c>
      <c r="H43" s="184">
        <f t="shared" si="19"/>
        <v>0</v>
      </c>
      <c r="I43" s="184">
        <f t="shared" si="19"/>
        <v>0</v>
      </c>
      <c r="J43" s="184">
        <f t="shared" si="19"/>
        <v>0</v>
      </c>
      <c r="K43" s="184">
        <f t="shared" si="1"/>
        <v>0</v>
      </c>
      <c r="L43" s="187">
        <f t="shared" si="2"/>
        <v>0</v>
      </c>
      <c r="M43" s="187">
        <f t="shared" si="3"/>
        <v>0</v>
      </c>
      <c r="N43" s="187">
        <f t="shared" si="4"/>
        <v>0</v>
      </c>
      <c r="O43" s="187">
        <f t="shared" si="5"/>
        <v>0</v>
      </c>
      <c r="P43" s="187">
        <f t="shared" si="6"/>
        <v>0</v>
      </c>
      <c r="Q43" s="187">
        <f t="shared" si="7"/>
        <v>0</v>
      </c>
      <c r="R43" s="187">
        <f t="shared" si="8"/>
        <v>0</v>
      </c>
      <c r="S43" s="187">
        <f t="shared" si="9"/>
        <v>0</v>
      </c>
      <c r="T43" s="187">
        <f t="shared" si="10"/>
        <v>0</v>
      </c>
      <c r="U43" s="227" t="s">
        <v>311</v>
      </c>
      <c r="V43" s="214" t="s">
        <v>326</v>
      </c>
      <c r="W43" s="239" t="e">
        <f t="shared" si="24"/>
        <v>#DIV/0!</v>
      </c>
      <c r="X43" s="211">
        <f t="shared" si="15"/>
        <v>0</v>
      </c>
      <c r="Y43" s="211">
        <f t="shared" si="12"/>
        <v>0</v>
      </c>
      <c r="Z43" s="211" t="e">
        <f t="shared" ca="1" si="23"/>
        <v>#DIV/0!</v>
      </c>
      <c r="AA43" s="184"/>
      <c r="AC43" s="184">
        <f t="shared" si="13"/>
        <v>0</v>
      </c>
      <c r="AD43" s="184">
        <f t="shared" si="22"/>
        <v>0</v>
      </c>
      <c r="AE43" s="184">
        <f t="shared" si="20"/>
        <v>0</v>
      </c>
      <c r="AF43" s="184" t="e">
        <f t="shared" ca="1" si="14"/>
        <v>#N/A</v>
      </c>
      <c r="AG43" s="184" t="str">
        <f t="shared" si="16"/>
        <v>-</v>
      </c>
    </row>
    <row r="44" spans="2:33" s="66" customFormat="1" ht="15" customHeight="1">
      <c r="B44" s="590"/>
      <c r="C44" s="336">
        <f t="shared" si="21"/>
        <v>0</v>
      </c>
      <c r="D44" s="272">
        <f>(C$7+$E$7/2)*SUM(Torque_1!A44:T44)*B$3</f>
        <v>0</v>
      </c>
      <c r="E44" s="184">
        <f>Torque_1!Y20*$F$3</f>
        <v>0</v>
      </c>
      <c r="F44" s="184">
        <f>Torque_1!Z20*$F$3</f>
        <v>0</v>
      </c>
      <c r="G44" s="184">
        <f>Torque_1!AA20*$F$3</f>
        <v>0</v>
      </c>
      <c r="H44" s="184">
        <f t="shared" si="19"/>
        <v>0</v>
      </c>
      <c r="I44" s="184">
        <f t="shared" si="19"/>
        <v>0</v>
      </c>
      <c r="J44" s="184">
        <f t="shared" si="19"/>
        <v>0</v>
      </c>
      <c r="K44" s="184">
        <f t="shared" si="1"/>
        <v>0</v>
      </c>
      <c r="L44" s="187">
        <f t="shared" si="2"/>
        <v>0</v>
      </c>
      <c r="M44" s="187">
        <f t="shared" si="3"/>
        <v>0</v>
      </c>
      <c r="N44" s="187">
        <f t="shared" si="4"/>
        <v>0</v>
      </c>
      <c r="O44" s="187">
        <f t="shared" si="5"/>
        <v>0</v>
      </c>
      <c r="P44" s="187">
        <f t="shared" si="6"/>
        <v>0</v>
      </c>
      <c r="Q44" s="187">
        <f t="shared" si="7"/>
        <v>0</v>
      </c>
      <c r="R44" s="187">
        <f t="shared" si="8"/>
        <v>0</v>
      </c>
      <c r="S44" s="187">
        <f t="shared" si="9"/>
        <v>0</v>
      </c>
      <c r="T44" s="187">
        <f t="shared" si="10"/>
        <v>0</v>
      </c>
      <c r="U44" s="187">
        <f>SUM(R31:R37)</f>
        <v>0</v>
      </c>
      <c r="V44" s="212">
        <f ca="1">OFFSET(J30,$H$3,0)</f>
        <v>0</v>
      </c>
      <c r="W44" s="239" t="e">
        <f t="shared" si="24"/>
        <v>#DIV/0!</v>
      </c>
      <c r="X44" s="211">
        <f t="shared" si="15"/>
        <v>0</v>
      </c>
      <c r="Y44" s="211">
        <f t="shared" si="12"/>
        <v>0</v>
      </c>
      <c r="Z44" s="211" t="e">
        <f t="shared" ca="1" si="23"/>
        <v>#DIV/0!</v>
      </c>
      <c r="AA44" s="184"/>
      <c r="AC44" s="184">
        <f t="shared" si="13"/>
        <v>0</v>
      </c>
      <c r="AD44" s="184">
        <f t="shared" si="22"/>
        <v>0</v>
      </c>
      <c r="AE44" s="184">
        <f t="shared" si="20"/>
        <v>0</v>
      </c>
      <c r="AF44" s="184" t="e">
        <f t="shared" ca="1" si="14"/>
        <v>#N/A</v>
      </c>
      <c r="AG44" s="184" t="str">
        <f t="shared" si="16"/>
        <v>-</v>
      </c>
    </row>
    <row r="45" spans="2:33" s="66" customFormat="1" ht="15" customHeight="1">
      <c r="B45" s="590"/>
      <c r="C45" s="336">
        <f t="shared" si="21"/>
        <v>0</v>
      </c>
      <c r="D45" s="272">
        <f>(C$7+$E$7/2)*SUM(Torque_1!A45:T45)*B$3</f>
        <v>0</v>
      </c>
      <c r="E45" s="184">
        <f>Torque_1!Y21*$F$3</f>
        <v>0</v>
      </c>
      <c r="F45" s="184">
        <f>Torque_1!Z21*$F$3</f>
        <v>0</v>
      </c>
      <c r="G45" s="184">
        <f>Torque_1!AA21*$F$3</f>
        <v>0</v>
      </c>
      <c r="H45" s="184">
        <f t="shared" si="19"/>
        <v>0</v>
      </c>
      <c r="I45" s="184">
        <f t="shared" si="19"/>
        <v>0</v>
      </c>
      <c r="J45" s="184">
        <f t="shared" si="19"/>
        <v>0</v>
      </c>
      <c r="K45" s="184">
        <f t="shared" si="1"/>
        <v>0</v>
      </c>
      <c r="L45" s="187">
        <f t="shared" si="2"/>
        <v>0</v>
      </c>
      <c r="M45" s="187">
        <f t="shared" si="3"/>
        <v>0</v>
      </c>
      <c r="N45" s="187">
        <f t="shared" si="4"/>
        <v>0</v>
      </c>
      <c r="O45" s="187">
        <f t="shared" si="5"/>
        <v>0</v>
      </c>
      <c r="P45" s="187">
        <f t="shared" si="6"/>
        <v>0</v>
      </c>
      <c r="Q45" s="187">
        <f t="shared" si="7"/>
        <v>0</v>
      </c>
      <c r="R45" s="187">
        <f t="shared" si="8"/>
        <v>0</v>
      </c>
      <c r="S45" s="187">
        <f t="shared" si="9"/>
        <v>0</v>
      </c>
      <c r="T45" s="187">
        <f t="shared" si="10"/>
        <v>0</v>
      </c>
      <c r="U45" s="227" t="s">
        <v>327</v>
      </c>
      <c r="V45" s="214" t="s">
        <v>328</v>
      </c>
      <c r="W45" s="239" t="e">
        <f t="shared" si="24"/>
        <v>#DIV/0!</v>
      </c>
      <c r="X45" s="211">
        <f t="shared" si="15"/>
        <v>0</v>
      </c>
      <c r="Y45" s="211">
        <f t="shared" si="12"/>
        <v>0</v>
      </c>
      <c r="Z45" s="211" t="e">
        <f t="shared" ca="1" si="23"/>
        <v>#DIV/0!</v>
      </c>
      <c r="AA45" s="184"/>
      <c r="AC45" s="184">
        <f t="shared" si="13"/>
        <v>0</v>
      </c>
      <c r="AD45" s="184">
        <f t="shared" si="22"/>
        <v>0</v>
      </c>
      <c r="AE45" s="184">
        <f t="shared" si="20"/>
        <v>0</v>
      </c>
      <c r="AF45" s="184" t="e">
        <f t="shared" ca="1" si="14"/>
        <v>#N/A</v>
      </c>
      <c r="AG45" s="184" t="str">
        <f t="shared" si="16"/>
        <v>-</v>
      </c>
    </row>
    <row r="46" spans="2:33" s="66" customFormat="1" ht="15" customHeight="1">
      <c r="B46" s="590"/>
      <c r="C46" s="336">
        <f t="shared" si="21"/>
        <v>0</v>
      </c>
      <c r="D46" s="272">
        <f>(C$7+$E$7/2)*SUM(Torque_1!A46:T46)*B$3</f>
        <v>0</v>
      </c>
      <c r="E46" s="184">
        <f>Torque_1!Y22*$F$3</f>
        <v>0</v>
      </c>
      <c r="F46" s="184">
        <f>Torque_1!Z22*$F$3</f>
        <v>0</v>
      </c>
      <c r="G46" s="184">
        <f>Torque_1!AA22*$F$3</f>
        <v>0</v>
      </c>
      <c r="H46" s="184">
        <f t="shared" si="19"/>
        <v>0</v>
      </c>
      <c r="I46" s="184">
        <f t="shared" si="19"/>
        <v>0</v>
      </c>
      <c r="J46" s="184">
        <f t="shared" si="19"/>
        <v>0</v>
      </c>
      <c r="K46" s="184">
        <f t="shared" si="1"/>
        <v>0</v>
      </c>
      <c r="L46" s="187">
        <f t="shared" si="2"/>
        <v>0</v>
      </c>
      <c r="M46" s="187">
        <f t="shared" si="3"/>
        <v>0</v>
      </c>
      <c r="N46" s="187">
        <f t="shared" si="4"/>
        <v>0</v>
      </c>
      <c r="O46" s="187">
        <f t="shared" si="5"/>
        <v>0</v>
      </c>
      <c r="P46" s="187">
        <f t="shared" si="6"/>
        <v>0</v>
      </c>
      <c r="Q46" s="187">
        <f t="shared" si="7"/>
        <v>0</v>
      </c>
      <c r="R46" s="187">
        <f t="shared" si="8"/>
        <v>0</v>
      </c>
      <c r="S46" s="187">
        <f t="shared" si="9"/>
        <v>0</v>
      </c>
      <c r="T46" s="187">
        <f t="shared" si="10"/>
        <v>0</v>
      </c>
      <c r="U46" s="187">
        <f>SUM(S31:S37)</f>
        <v>0</v>
      </c>
      <c r="V46" s="213">
        <f ca="1">OFFSET(K30,$H$3-1,0)</f>
        <v>0</v>
      </c>
      <c r="W46" s="239" t="e">
        <f t="shared" si="24"/>
        <v>#DIV/0!</v>
      </c>
      <c r="X46" s="211">
        <f t="shared" si="15"/>
        <v>0</v>
      </c>
      <c r="Y46" s="211">
        <f t="shared" si="12"/>
        <v>0</v>
      </c>
      <c r="Z46" s="211" t="e">
        <f t="shared" ca="1" si="23"/>
        <v>#DIV/0!</v>
      </c>
      <c r="AA46" s="184"/>
      <c r="AC46" s="184">
        <f t="shared" si="13"/>
        <v>0</v>
      </c>
      <c r="AD46" s="184">
        <f t="shared" si="22"/>
        <v>0</v>
      </c>
      <c r="AE46" s="184">
        <f t="shared" si="20"/>
        <v>0</v>
      </c>
      <c r="AF46" s="184" t="e">
        <f t="shared" ca="1" si="14"/>
        <v>#N/A</v>
      </c>
      <c r="AG46" s="184" t="str">
        <f t="shared" si="16"/>
        <v>-</v>
      </c>
    </row>
    <row r="47" spans="2:33" s="66" customFormat="1" ht="15" customHeight="1">
      <c r="B47" s="590"/>
      <c r="C47" s="336">
        <f t="shared" si="21"/>
        <v>0</v>
      </c>
      <c r="D47" s="272">
        <f>(C$7+$E$7/2)*SUM(Torque_1!A47:T47)*B$3</f>
        <v>0</v>
      </c>
      <c r="E47" s="184">
        <f>Torque_1!Y23*$F$3</f>
        <v>0</v>
      </c>
      <c r="F47" s="184">
        <f>Torque_1!Z23*$F$3</f>
        <v>0</v>
      </c>
      <c r="G47" s="184">
        <f>Torque_1!AA23*$F$3</f>
        <v>0</v>
      </c>
      <c r="H47" s="184">
        <f t="shared" ref="H47:J48" si="25">E47-E$31</f>
        <v>0</v>
      </c>
      <c r="I47" s="184">
        <f t="shared" si="25"/>
        <v>0</v>
      </c>
      <c r="J47" s="184">
        <f t="shared" si="25"/>
        <v>0</v>
      </c>
      <c r="K47" s="184">
        <f t="shared" si="1"/>
        <v>0</v>
      </c>
      <c r="L47" s="187">
        <f t="shared" si="2"/>
        <v>0</v>
      </c>
      <c r="M47" s="187">
        <f t="shared" si="3"/>
        <v>0</v>
      </c>
      <c r="N47" s="187">
        <f t="shared" si="4"/>
        <v>0</v>
      </c>
      <c r="O47" s="187">
        <f t="shared" si="5"/>
        <v>0</v>
      </c>
      <c r="P47" s="187">
        <f t="shared" si="6"/>
        <v>0</v>
      </c>
      <c r="Q47" s="187">
        <f t="shared" si="7"/>
        <v>0</v>
      </c>
      <c r="R47" s="187">
        <f t="shared" si="8"/>
        <v>0</v>
      </c>
      <c r="S47" s="187">
        <f t="shared" si="9"/>
        <v>0</v>
      </c>
      <c r="T47" s="187">
        <f t="shared" si="10"/>
        <v>0</v>
      </c>
      <c r="U47" s="227" t="s">
        <v>228</v>
      </c>
      <c r="V47" s="187"/>
      <c r="W47" s="239" t="e">
        <f t="shared" si="24"/>
        <v>#DIV/0!</v>
      </c>
      <c r="X47" s="211">
        <f t="shared" si="15"/>
        <v>0</v>
      </c>
      <c r="Y47" s="211">
        <f t="shared" si="12"/>
        <v>0</v>
      </c>
      <c r="Z47" s="211" t="e">
        <f t="shared" ca="1" si="23"/>
        <v>#DIV/0!</v>
      </c>
      <c r="AA47" s="184"/>
      <c r="AC47" s="184">
        <f t="shared" si="13"/>
        <v>0</v>
      </c>
      <c r="AD47" s="184">
        <f t="shared" si="22"/>
        <v>0</v>
      </c>
      <c r="AE47" s="184">
        <f t="shared" si="20"/>
        <v>0</v>
      </c>
      <c r="AF47" s="184" t="e">
        <f t="shared" ca="1" si="14"/>
        <v>#N/A</v>
      </c>
      <c r="AG47" s="184" t="str">
        <f t="shared" si="16"/>
        <v>-</v>
      </c>
    </row>
    <row r="48" spans="2:33" s="66" customFormat="1" ht="15" customHeight="1">
      <c r="B48" s="591"/>
      <c r="C48" s="336">
        <f t="shared" si="21"/>
        <v>0</v>
      </c>
      <c r="D48" s="272">
        <f>(C$7+$E$7/2)*SUM(Torque_1!A48:T48)*B$3</f>
        <v>0</v>
      </c>
      <c r="E48" s="184">
        <f>Torque_1!Y24*$F$3</f>
        <v>0</v>
      </c>
      <c r="F48" s="184">
        <f>Torque_1!Z24*$F$3</f>
        <v>0</v>
      </c>
      <c r="G48" s="184">
        <f>Torque_1!AA24*$F$3</f>
        <v>0</v>
      </c>
      <c r="H48" s="184">
        <f t="shared" si="25"/>
        <v>0</v>
      </c>
      <c r="I48" s="184">
        <f t="shared" si="25"/>
        <v>0</v>
      </c>
      <c r="J48" s="184">
        <f t="shared" si="25"/>
        <v>0</v>
      </c>
      <c r="K48" s="184">
        <f t="shared" si="1"/>
        <v>0</v>
      </c>
      <c r="L48" s="187">
        <f t="shared" si="2"/>
        <v>0</v>
      </c>
      <c r="M48" s="187">
        <f t="shared" si="3"/>
        <v>0</v>
      </c>
      <c r="N48" s="187">
        <f t="shared" si="4"/>
        <v>0</v>
      </c>
      <c r="O48" s="187">
        <f t="shared" si="5"/>
        <v>0</v>
      </c>
      <c r="P48" s="187">
        <f t="shared" si="6"/>
        <v>0</v>
      </c>
      <c r="Q48" s="187">
        <f t="shared" si="7"/>
        <v>0</v>
      </c>
      <c r="R48" s="187">
        <f t="shared" si="8"/>
        <v>0</v>
      </c>
      <c r="S48" s="187">
        <f t="shared" si="9"/>
        <v>0</v>
      </c>
      <c r="T48" s="187">
        <f t="shared" si="10"/>
        <v>0</v>
      </c>
      <c r="U48" s="187">
        <f>SUM(T31:T37)</f>
        <v>0</v>
      </c>
      <c r="V48" s="187"/>
      <c r="W48" s="239" t="e">
        <f t="shared" si="24"/>
        <v>#DIV/0!</v>
      </c>
      <c r="X48" s="211">
        <f t="shared" si="15"/>
        <v>0</v>
      </c>
      <c r="Y48" s="211">
        <f t="shared" si="12"/>
        <v>0</v>
      </c>
      <c r="Z48" s="211" t="e">
        <f t="shared" ca="1" si="23"/>
        <v>#DIV/0!</v>
      </c>
      <c r="AA48" s="184"/>
      <c r="AC48" s="184">
        <f t="shared" si="13"/>
        <v>0</v>
      </c>
      <c r="AD48" s="184">
        <f t="shared" si="22"/>
        <v>0</v>
      </c>
      <c r="AE48" s="184">
        <f t="shared" si="20"/>
        <v>0</v>
      </c>
      <c r="AF48" s="184" t="e">
        <f t="shared" ca="1" si="14"/>
        <v>#N/A</v>
      </c>
      <c r="AG48" s="184" t="str">
        <f t="shared" si="16"/>
        <v>-</v>
      </c>
    </row>
    <row r="49" spans="1:26" s="66" customFormat="1" ht="15" customHeight="1">
      <c r="B49" s="68"/>
      <c r="C49" s="68"/>
      <c r="D49" s="68"/>
      <c r="E49" s="43"/>
      <c r="F49" s="43"/>
      <c r="G49" s="47"/>
      <c r="H49" s="47"/>
      <c r="I49" s="47"/>
      <c r="J49" s="47"/>
      <c r="K49" s="47"/>
      <c r="L49" s="47"/>
      <c r="M49" s="47"/>
      <c r="N49" s="43"/>
      <c r="O49" s="43"/>
      <c r="P49" s="43"/>
      <c r="Q49" s="43"/>
      <c r="R49" s="43"/>
      <c r="S49" s="43"/>
      <c r="T49" s="43"/>
    </row>
    <row r="50" spans="1:26" s="66" customFormat="1" ht="15" customHeight="1">
      <c r="A50" s="40" t="s">
        <v>329</v>
      </c>
      <c r="B50" s="68"/>
      <c r="C50" s="68"/>
      <c r="D50" s="68"/>
      <c r="E50" s="43"/>
      <c r="F50" s="43"/>
      <c r="G50" s="47"/>
      <c r="H50" s="47"/>
      <c r="I50" s="47"/>
      <c r="J50" s="47"/>
      <c r="K50" s="47"/>
      <c r="L50" s="47"/>
      <c r="M50" s="47"/>
      <c r="N50" s="47"/>
      <c r="O50" s="43"/>
      <c r="P50" s="43"/>
      <c r="Q50" s="43"/>
      <c r="R50" s="43"/>
      <c r="S50" s="43"/>
      <c r="T50" s="43"/>
    </row>
    <row r="51" spans="1:26" s="66" customFormat="1" ht="15" customHeight="1">
      <c r="B51" s="566" t="s">
        <v>330</v>
      </c>
      <c r="C51" s="566" t="s">
        <v>272</v>
      </c>
      <c r="D51" s="586" t="s">
        <v>331</v>
      </c>
      <c r="E51" s="587"/>
      <c r="F51" s="587"/>
      <c r="G51" s="587"/>
      <c r="H51" s="587"/>
      <c r="I51" s="588"/>
      <c r="J51" s="566" t="s">
        <v>332</v>
      </c>
      <c r="K51" s="566" t="s">
        <v>333</v>
      </c>
      <c r="L51" s="566" t="s">
        <v>335</v>
      </c>
      <c r="M51" s="578" t="s">
        <v>653</v>
      </c>
      <c r="N51" s="579"/>
      <c r="O51" s="579"/>
      <c r="P51" s="579"/>
      <c r="Q51" s="579"/>
      <c r="R51" s="580"/>
      <c r="S51" s="574" t="s">
        <v>337</v>
      </c>
      <c r="T51" s="571" t="s">
        <v>659</v>
      </c>
      <c r="U51" s="572"/>
      <c r="V51" s="572"/>
      <c r="W51" s="572"/>
      <c r="Y51" s="576" t="s">
        <v>338</v>
      </c>
      <c r="Z51" s="190" t="s">
        <v>239</v>
      </c>
    </row>
    <row r="52" spans="1:26" s="66" customFormat="1" ht="15" customHeight="1">
      <c r="B52" s="596"/>
      <c r="C52" s="596"/>
      <c r="D52" s="226" t="s">
        <v>339</v>
      </c>
      <c r="E52" s="226" t="s">
        <v>340</v>
      </c>
      <c r="F52" s="226" t="s">
        <v>341</v>
      </c>
      <c r="G52" s="226" t="s">
        <v>342</v>
      </c>
      <c r="H52" s="226" t="s">
        <v>343</v>
      </c>
      <c r="I52" s="226" t="s">
        <v>344</v>
      </c>
      <c r="J52" s="567"/>
      <c r="K52" s="567"/>
      <c r="L52" s="567"/>
      <c r="M52" s="318" t="s">
        <v>650</v>
      </c>
      <c r="N52" s="318" t="s">
        <v>47</v>
      </c>
      <c r="O52" s="318" t="s">
        <v>651</v>
      </c>
      <c r="P52" s="318" t="s">
        <v>655</v>
      </c>
      <c r="Q52" s="318" t="s">
        <v>336</v>
      </c>
      <c r="R52" s="318" t="s">
        <v>652</v>
      </c>
      <c r="S52" s="575"/>
      <c r="T52" s="318" t="s">
        <v>660</v>
      </c>
      <c r="U52" s="318" t="s">
        <v>655</v>
      </c>
      <c r="V52" s="318" t="s">
        <v>336</v>
      </c>
      <c r="W52" s="318" t="s">
        <v>652</v>
      </c>
      <c r="Y52" s="577"/>
      <c r="Z52" s="190" t="s">
        <v>345</v>
      </c>
    </row>
    <row r="53" spans="1:26" s="66" customFormat="1" ht="15" customHeight="1">
      <c r="B53" s="567"/>
      <c r="C53" s="567"/>
      <c r="D53" s="227" t="s">
        <v>346</v>
      </c>
      <c r="E53" s="227" t="s">
        <v>347</v>
      </c>
      <c r="F53" s="227" t="s">
        <v>237</v>
      </c>
      <c r="G53" s="227" t="s">
        <v>348</v>
      </c>
      <c r="H53" s="227" t="s">
        <v>349</v>
      </c>
      <c r="I53" s="227" t="s">
        <v>350</v>
      </c>
      <c r="J53" s="227" t="s">
        <v>351</v>
      </c>
      <c r="K53" s="227" t="s">
        <v>352</v>
      </c>
      <c r="L53" s="189" t="s">
        <v>229</v>
      </c>
      <c r="M53" s="227" t="s">
        <v>354</v>
      </c>
      <c r="N53" s="227" t="s">
        <v>355</v>
      </c>
      <c r="O53" s="227" t="s">
        <v>355</v>
      </c>
      <c r="P53" s="319" t="s">
        <v>369</v>
      </c>
      <c r="Q53" s="227"/>
      <c r="R53" s="226" t="s">
        <v>355</v>
      </c>
      <c r="S53" s="194" t="str">
        <f>IF(SUM(S54:S89)=0,"","초과")</f>
        <v/>
      </c>
      <c r="T53" s="339" t="s">
        <v>232</v>
      </c>
      <c r="U53" s="319" t="s">
        <v>369</v>
      </c>
      <c r="V53" s="227"/>
      <c r="W53" s="339" t="s">
        <v>232</v>
      </c>
      <c r="Y53" s="184">
        <v>1</v>
      </c>
      <c r="Z53" s="184">
        <v>13.97</v>
      </c>
    </row>
    <row r="54" spans="1:26" s="66" customFormat="1" ht="15" customHeight="1">
      <c r="B54" s="592" t="s">
        <v>356</v>
      </c>
      <c r="C54" s="317">
        <f t="shared" ref="C54:C89" si="26">C13</f>
        <v>0</v>
      </c>
      <c r="D54" s="317">
        <f>IF(C54=0,0,SQRT(SUMSQ(H13-K13,I13-K13,J13-K13)/6)/K13*100)</f>
        <v>0</v>
      </c>
      <c r="E54" s="317">
        <f>IF(C54=0,0,$G$3/K13/SQRT(6)*100)</f>
        <v>0</v>
      </c>
      <c r="F54" s="317">
        <f>ABS(Y13)</f>
        <v>0</v>
      </c>
      <c r="G54" s="317"/>
      <c r="H54" s="317">
        <f>IF(C54=0,0,Z13)</f>
        <v>0</v>
      </c>
      <c r="I54" s="317">
        <f>IF(C54=0,0,토크교정기BMC!F$90*100/2)</f>
        <v>0</v>
      </c>
      <c r="J54" s="317">
        <f>SQRT(SUMSQ(D54:H54,I54))</f>
        <v>0</v>
      </c>
      <c r="K54" s="316" t="str">
        <f>IF(OR(C54=0,D54=0),"∞",ROUNDDOWN(J54^4/SUM(D54^4/2),0))</f>
        <v>∞</v>
      </c>
      <c r="L54" s="317">
        <f t="shared" ref="L54:L89" ca="1" si="27">IF(TYPE(K54)=16,2,OFFSET($Z$52,MATCH(K54,$Y$53:$Y$63),0))</f>
        <v>2</v>
      </c>
      <c r="M54" s="323">
        <f ca="1">J54*MAX(L$54:L$89)</f>
        <v>0</v>
      </c>
      <c r="N54" s="316">
        <f>$C$3*100</f>
        <v>0</v>
      </c>
      <c r="O54" s="317">
        <f ca="1">MAX(M54:N54)</f>
        <v>0</v>
      </c>
      <c r="P54" s="320">
        <f ca="1">MIN(P55:P89)</f>
        <v>6</v>
      </c>
      <c r="Q54" s="316" t="e">
        <f ca="1">IF(ABS((O54-ROUND(O54,$P$54))/O54)*100&lt;=5,FALSE,TRUE)</f>
        <v>#DIV/0!</v>
      </c>
      <c r="R54" s="316" t="e">
        <f ca="1">IF(Q54=TRUE,ROUNDUP(O54,P$54),ROUND(O54,P$54))</f>
        <v>#DIV/0!</v>
      </c>
      <c r="S54" s="316">
        <f t="shared" ref="S54:S89" si="28">IF(L94=FALSE,0,IF(OR(C54=0,R54&gt;=N54),0,1))</f>
        <v>0</v>
      </c>
      <c r="T54" s="317">
        <f t="shared" ref="T54:T89" ca="1" si="29">C13*O54%</f>
        <v>0</v>
      </c>
      <c r="U54" s="320">
        <f ca="1">MIN(U55:U89)</f>
        <v>6</v>
      </c>
      <c r="V54" s="316" t="e">
        <f ca="1">IF(ABS((T54-ROUND(T54,$U$54))/T54)*100&lt;=5,FALSE,TRUE)</f>
        <v>#DIV/0!</v>
      </c>
      <c r="W54" s="316" t="e">
        <f ca="1">IF(V54=TRUE,ROUNDUP(T54,U$54),ROUND(T54,U$54))</f>
        <v>#DIV/0!</v>
      </c>
      <c r="Y54" s="184">
        <v>2</v>
      </c>
      <c r="Z54" s="184">
        <v>4.53</v>
      </c>
    </row>
    <row r="55" spans="1:26" s="66" customFormat="1" ht="15" customHeight="1">
      <c r="B55" s="593"/>
      <c r="C55" s="317">
        <f t="shared" si="26"/>
        <v>0</v>
      </c>
      <c r="D55" s="317">
        <f t="shared" ref="D55:D89" si="30">IF(C55=0,0,SQRT(SUMSQ(H14-K14,I14-K14,J14-K14)/6)/K14*100)</f>
        <v>0</v>
      </c>
      <c r="E55" s="317">
        <f t="shared" ref="E55:E89" si="31">IF(C55=0,0,$G$3/K14/SQRT(6)*100)</f>
        <v>0</v>
      </c>
      <c r="F55" s="317">
        <f t="shared" ref="F55:F89" si="32">ABS(Y14)</f>
        <v>0</v>
      </c>
      <c r="G55" s="317"/>
      <c r="H55" s="317">
        <f t="shared" ref="H55:H89" si="33">IF(C55=0,0,Z14)</f>
        <v>0</v>
      </c>
      <c r="I55" s="317">
        <f>IF(C55=0,0,토크교정기BMC!F$90*100/2)</f>
        <v>0</v>
      </c>
      <c r="J55" s="317">
        <f t="shared" ref="J55:J89" si="34">SQRT(SUMSQ(D55:H55,I55))</f>
        <v>0</v>
      </c>
      <c r="K55" s="316" t="str">
        <f t="shared" ref="K55:K89" si="35">IF(OR(C55=0,D55=0),"∞",ROUNDDOWN(J55^4/SUM(D55^4/2),0))</f>
        <v>∞</v>
      </c>
      <c r="L55" s="317">
        <f t="shared" ca="1" si="27"/>
        <v>2</v>
      </c>
      <c r="M55" s="323">
        <f t="shared" ref="M55:M89" ca="1" si="36">J55*MAX(L$54:L$89)</f>
        <v>0</v>
      </c>
      <c r="N55" s="316">
        <f t="shared" ref="N55:N89" si="37">$C$3*100</f>
        <v>0</v>
      </c>
      <c r="O55" s="317">
        <f t="shared" ref="O55:O89" ca="1" si="38">MAX(M55:N55)</f>
        <v>0</v>
      </c>
      <c r="P55" s="316">
        <f ca="1">IF(TYPE(O55)=16,"",IF(ABS(O55)&lt;0.0001,6,IF(ABS(O55)&lt;0.001,5,IF(ABS(O55)&lt;0.01,4,IF(ABS(O55)&lt;0.1,3,IF(ABS(O55)&lt;1,2,IF(ABS(O55)&lt;10,1,0)))))))</f>
        <v>6</v>
      </c>
      <c r="Q55" s="316" t="e">
        <f t="shared" ref="Q55:Q89" ca="1" si="39">IF(ABS((O55-ROUND(O55,$P$54))/O55)*100&lt;=5,FALSE,TRUE)</f>
        <v>#DIV/0!</v>
      </c>
      <c r="R55" s="316" t="e">
        <f t="shared" ref="R55:R89" ca="1" si="40">IF(Q55=TRUE,ROUNDUP(O55,P$54),ROUND(O55,P$54))</f>
        <v>#DIV/0!</v>
      </c>
      <c r="S55" s="316">
        <f t="shared" si="28"/>
        <v>0</v>
      </c>
      <c r="T55" s="317">
        <f t="shared" ca="1" si="29"/>
        <v>0</v>
      </c>
      <c r="U55" s="316">
        <f ca="1">IF(TYPE(T55)=16,"",IF(ABS(T55)&lt;0.0001,6,IF(ABS(T55)&lt;0.001,5,IF(ABS(T55)&lt;0.01,4,IF(ABS(T55)&lt;0.1,3,IF(ABS(T55)&lt;1,2,IF(ABS(T55)&lt;10,1,0)))))))</f>
        <v>6</v>
      </c>
      <c r="V55" s="316" t="e">
        <f t="shared" ref="V55:V89" ca="1" si="41">IF(ABS((T55-ROUND(T55,$U$54))/T55)*100&lt;=5,FALSE,TRUE)</f>
        <v>#DIV/0!</v>
      </c>
      <c r="W55" s="316" t="e">
        <f t="shared" ref="W55:W59" ca="1" si="42">IF(V55=TRUE,ROUNDUP(T55,U$54),ROUND(T55,U$54))</f>
        <v>#DIV/0!</v>
      </c>
      <c r="Y55" s="184">
        <v>3</v>
      </c>
      <c r="Z55" s="184">
        <v>3.31</v>
      </c>
    </row>
    <row r="56" spans="1:26" s="66" customFormat="1" ht="15" customHeight="1">
      <c r="B56" s="593"/>
      <c r="C56" s="317">
        <f t="shared" si="26"/>
        <v>0</v>
      </c>
      <c r="D56" s="317">
        <f t="shared" si="30"/>
        <v>0</v>
      </c>
      <c r="E56" s="317">
        <f t="shared" si="31"/>
        <v>0</v>
      </c>
      <c r="F56" s="317">
        <f t="shared" si="32"/>
        <v>0</v>
      </c>
      <c r="G56" s="317"/>
      <c r="H56" s="317">
        <f t="shared" si="33"/>
        <v>0</v>
      </c>
      <c r="I56" s="317">
        <f>IF(C56=0,0,토크교정기BMC!F$90*100/2)</f>
        <v>0</v>
      </c>
      <c r="J56" s="317">
        <f t="shared" si="34"/>
        <v>0</v>
      </c>
      <c r="K56" s="316" t="str">
        <f t="shared" si="35"/>
        <v>∞</v>
      </c>
      <c r="L56" s="317">
        <f t="shared" ca="1" si="27"/>
        <v>2</v>
      </c>
      <c r="M56" s="323">
        <f t="shared" ca="1" si="36"/>
        <v>0</v>
      </c>
      <c r="N56" s="316">
        <f t="shared" si="37"/>
        <v>0</v>
      </c>
      <c r="O56" s="317">
        <f t="shared" ca="1" si="38"/>
        <v>0</v>
      </c>
      <c r="P56" s="316">
        <f t="shared" ref="P56:P71" ca="1" si="43">IF(TYPE(O56)=16,"",IF(ABS(O56)&lt;0.0001,6,IF(ABS(O56)&lt;0.001,5,IF(ABS(O56)&lt;0.01,4,IF(ABS(O56)&lt;0.1,3,IF(ABS(O56)&lt;1,2,IF(ABS(O56)&lt;10,1,0)))))))</f>
        <v>6</v>
      </c>
      <c r="Q56" s="316" t="e">
        <f ca="1">IF(ABS((O56-ROUND(O56,$P$54))/O56)*100&lt;=5,FALSE,TRUE)</f>
        <v>#DIV/0!</v>
      </c>
      <c r="R56" s="316" t="e">
        <f t="shared" ca="1" si="40"/>
        <v>#DIV/0!</v>
      </c>
      <c r="S56" s="316">
        <f t="shared" si="28"/>
        <v>0</v>
      </c>
      <c r="T56" s="317">
        <f t="shared" ca="1" si="29"/>
        <v>0</v>
      </c>
      <c r="U56" s="316">
        <f t="shared" ref="U56:U71" ca="1" si="44">IF(TYPE(T56)=16,"",IF(ABS(T56)&lt;0.0001,6,IF(ABS(T56)&lt;0.001,5,IF(ABS(T56)&lt;0.01,4,IF(ABS(T56)&lt;0.1,3,IF(ABS(T56)&lt;1,2,IF(ABS(T56)&lt;10,1,0)))))))</f>
        <v>6</v>
      </c>
      <c r="V56" s="316" t="e">
        <f t="shared" ca="1" si="41"/>
        <v>#DIV/0!</v>
      </c>
      <c r="W56" s="316" t="e">
        <f t="shared" ca="1" si="42"/>
        <v>#DIV/0!</v>
      </c>
      <c r="Y56" s="184">
        <v>4</v>
      </c>
      <c r="Z56" s="184">
        <v>2.87</v>
      </c>
    </row>
    <row r="57" spans="1:26" s="66" customFormat="1" ht="15" customHeight="1">
      <c r="B57" s="593"/>
      <c r="C57" s="317">
        <f t="shared" si="26"/>
        <v>0</v>
      </c>
      <c r="D57" s="317">
        <f t="shared" si="30"/>
        <v>0</v>
      </c>
      <c r="E57" s="317">
        <f t="shared" si="31"/>
        <v>0</v>
      </c>
      <c r="F57" s="317">
        <f t="shared" si="32"/>
        <v>0</v>
      </c>
      <c r="G57" s="317"/>
      <c r="H57" s="317">
        <f t="shared" si="33"/>
        <v>0</v>
      </c>
      <c r="I57" s="317">
        <f>IF(C57=0,0,토크교정기BMC!F$90*100/2)</f>
        <v>0</v>
      </c>
      <c r="J57" s="317">
        <f t="shared" si="34"/>
        <v>0</v>
      </c>
      <c r="K57" s="316" t="str">
        <f t="shared" si="35"/>
        <v>∞</v>
      </c>
      <c r="L57" s="317">
        <f t="shared" ca="1" si="27"/>
        <v>2</v>
      </c>
      <c r="M57" s="323">
        <f t="shared" ca="1" si="36"/>
        <v>0</v>
      </c>
      <c r="N57" s="316">
        <f t="shared" si="37"/>
        <v>0</v>
      </c>
      <c r="O57" s="317">
        <f t="shared" ca="1" si="38"/>
        <v>0</v>
      </c>
      <c r="P57" s="316">
        <f t="shared" ca="1" si="43"/>
        <v>6</v>
      </c>
      <c r="Q57" s="316" t="e">
        <f ca="1">IF(ABS((O57-ROUND(O57,$P$54))/O57)*100&lt;=5,FALSE,TRUE)</f>
        <v>#DIV/0!</v>
      </c>
      <c r="R57" s="316" t="e">
        <f t="shared" ca="1" si="40"/>
        <v>#DIV/0!</v>
      </c>
      <c r="S57" s="316">
        <f t="shared" si="28"/>
        <v>0</v>
      </c>
      <c r="T57" s="317">
        <f t="shared" ca="1" si="29"/>
        <v>0</v>
      </c>
      <c r="U57" s="316">
        <f t="shared" ca="1" si="44"/>
        <v>6</v>
      </c>
      <c r="V57" s="316" t="e">
        <f t="shared" ca="1" si="41"/>
        <v>#DIV/0!</v>
      </c>
      <c r="W57" s="316" t="e">
        <f t="shared" ca="1" si="42"/>
        <v>#DIV/0!</v>
      </c>
      <c r="Y57" s="184">
        <v>5</v>
      </c>
      <c r="Z57" s="184">
        <v>2.65</v>
      </c>
    </row>
    <row r="58" spans="1:26" s="66" customFormat="1" ht="15" customHeight="1">
      <c r="B58" s="593"/>
      <c r="C58" s="317">
        <f t="shared" si="26"/>
        <v>0</v>
      </c>
      <c r="D58" s="317">
        <f t="shared" si="30"/>
        <v>0</v>
      </c>
      <c r="E58" s="317">
        <f t="shared" si="31"/>
        <v>0</v>
      </c>
      <c r="F58" s="317">
        <f t="shared" si="32"/>
        <v>0</v>
      </c>
      <c r="G58" s="317"/>
      <c r="H58" s="317">
        <f t="shared" si="33"/>
        <v>0</v>
      </c>
      <c r="I58" s="317">
        <f>IF(C58=0,0,토크교정기BMC!F$90*100/2)</f>
        <v>0</v>
      </c>
      <c r="J58" s="317">
        <f t="shared" si="34"/>
        <v>0</v>
      </c>
      <c r="K58" s="316" t="str">
        <f t="shared" si="35"/>
        <v>∞</v>
      </c>
      <c r="L58" s="317">
        <f t="shared" ca="1" si="27"/>
        <v>2</v>
      </c>
      <c r="M58" s="323">
        <f t="shared" ca="1" si="36"/>
        <v>0</v>
      </c>
      <c r="N58" s="316">
        <f t="shared" si="37"/>
        <v>0</v>
      </c>
      <c r="O58" s="317">
        <f t="shared" ca="1" si="38"/>
        <v>0</v>
      </c>
      <c r="P58" s="316">
        <f t="shared" ca="1" si="43"/>
        <v>6</v>
      </c>
      <c r="Q58" s="316" t="e">
        <f ca="1">IF(ABS((O58-ROUND(O58,$P$54))/O58)*100&lt;=5,FALSE,TRUE)</f>
        <v>#DIV/0!</v>
      </c>
      <c r="R58" s="316" t="e">
        <f t="shared" ca="1" si="40"/>
        <v>#DIV/0!</v>
      </c>
      <c r="S58" s="316">
        <f t="shared" si="28"/>
        <v>0</v>
      </c>
      <c r="T58" s="317">
        <f t="shared" ca="1" si="29"/>
        <v>0</v>
      </c>
      <c r="U58" s="316">
        <f t="shared" ca="1" si="44"/>
        <v>6</v>
      </c>
      <c r="V58" s="316" t="e">
        <f t="shared" ca="1" si="41"/>
        <v>#DIV/0!</v>
      </c>
      <c r="W58" s="316" t="e">
        <f t="shared" ca="1" si="42"/>
        <v>#DIV/0!</v>
      </c>
      <c r="Y58" s="184">
        <v>6</v>
      </c>
      <c r="Z58" s="184">
        <v>2.52</v>
      </c>
    </row>
    <row r="59" spans="1:26" s="66" customFormat="1" ht="15" customHeight="1">
      <c r="B59" s="593"/>
      <c r="C59" s="317">
        <f t="shared" si="26"/>
        <v>0</v>
      </c>
      <c r="D59" s="317">
        <f t="shared" si="30"/>
        <v>0</v>
      </c>
      <c r="E59" s="317">
        <f t="shared" si="31"/>
        <v>0</v>
      </c>
      <c r="F59" s="317">
        <f t="shared" si="32"/>
        <v>0</v>
      </c>
      <c r="G59" s="317"/>
      <c r="H59" s="317">
        <f t="shared" si="33"/>
        <v>0</v>
      </c>
      <c r="I59" s="317">
        <f>IF(C59=0,0,토크교정기BMC!F$90*100/2)</f>
        <v>0</v>
      </c>
      <c r="J59" s="317">
        <f t="shared" si="34"/>
        <v>0</v>
      </c>
      <c r="K59" s="316" t="str">
        <f t="shared" si="35"/>
        <v>∞</v>
      </c>
      <c r="L59" s="317">
        <f t="shared" ca="1" si="27"/>
        <v>2</v>
      </c>
      <c r="M59" s="323">
        <f t="shared" ca="1" si="36"/>
        <v>0</v>
      </c>
      <c r="N59" s="316">
        <f t="shared" si="37"/>
        <v>0</v>
      </c>
      <c r="O59" s="317">
        <f t="shared" ca="1" si="38"/>
        <v>0</v>
      </c>
      <c r="P59" s="316">
        <f t="shared" ca="1" si="43"/>
        <v>6</v>
      </c>
      <c r="Q59" s="316" t="e">
        <f ca="1">IF(ABS((O59-ROUND(O59,$P$54))/O59)*100&lt;=5,FALSE,TRUE)</f>
        <v>#DIV/0!</v>
      </c>
      <c r="R59" s="316" t="e">
        <f t="shared" ca="1" si="40"/>
        <v>#DIV/0!</v>
      </c>
      <c r="S59" s="316">
        <f t="shared" si="28"/>
        <v>0</v>
      </c>
      <c r="T59" s="317">
        <f t="shared" ca="1" si="29"/>
        <v>0</v>
      </c>
      <c r="U59" s="316">
        <f t="shared" ca="1" si="44"/>
        <v>6</v>
      </c>
      <c r="V59" s="316" t="e">
        <f t="shared" ca="1" si="41"/>
        <v>#DIV/0!</v>
      </c>
      <c r="W59" s="316" t="e">
        <f t="shared" ca="1" si="42"/>
        <v>#DIV/0!</v>
      </c>
      <c r="Y59" s="184">
        <v>7</v>
      </c>
      <c r="Z59" s="184">
        <v>2.4300000000000002</v>
      </c>
    </row>
    <row r="60" spans="1:26" s="66" customFormat="1" ht="15" customHeight="1">
      <c r="B60" s="593"/>
      <c r="C60" s="317">
        <f t="shared" si="26"/>
        <v>0</v>
      </c>
      <c r="D60" s="317">
        <f t="shared" si="30"/>
        <v>0</v>
      </c>
      <c r="E60" s="317">
        <f t="shared" si="31"/>
        <v>0</v>
      </c>
      <c r="F60" s="317">
        <f t="shared" si="32"/>
        <v>0</v>
      </c>
      <c r="G60" s="317"/>
      <c r="H60" s="317">
        <f t="shared" si="33"/>
        <v>0</v>
      </c>
      <c r="I60" s="317">
        <f>IF(C60=0,0,토크교정기BMC!F$90*100/2)</f>
        <v>0</v>
      </c>
      <c r="J60" s="317">
        <f t="shared" si="34"/>
        <v>0</v>
      </c>
      <c r="K60" s="316" t="str">
        <f t="shared" si="35"/>
        <v>∞</v>
      </c>
      <c r="L60" s="317">
        <f t="shared" ca="1" si="27"/>
        <v>2</v>
      </c>
      <c r="M60" s="323">
        <f t="shared" ca="1" si="36"/>
        <v>0</v>
      </c>
      <c r="N60" s="316">
        <f t="shared" si="37"/>
        <v>0</v>
      </c>
      <c r="O60" s="317">
        <f t="shared" ca="1" si="38"/>
        <v>0</v>
      </c>
      <c r="P60" s="316">
        <f t="shared" ca="1" si="43"/>
        <v>6</v>
      </c>
      <c r="Q60" s="316" t="e">
        <f t="shared" ca="1" si="39"/>
        <v>#DIV/0!</v>
      </c>
      <c r="R60" s="316" t="e">
        <f ca="1">IF(Q60=TRUE,ROUNDUP(O60,P$54),ROUND(O60,P$54))</f>
        <v>#DIV/0!</v>
      </c>
      <c r="S60" s="316">
        <f t="shared" si="28"/>
        <v>0</v>
      </c>
      <c r="T60" s="317">
        <f t="shared" ca="1" si="29"/>
        <v>0</v>
      </c>
      <c r="U60" s="316">
        <f t="shared" ca="1" si="44"/>
        <v>6</v>
      </c>
      <c r="V60" s="316" t="e">
        <f t="shared" ca="1" si="41"/>
        <v>#DIV/0!</v>
      </c>
      <c r="W60" s="316" t="e">
        <f ca="1">IF(V60=TRUE,ROUNDUP(T60,U$54),ROUND(T60,U$54))</f>
        <v>#DIV/0!</v>
      </c>
      <c r="Y60" s="184">
        <v>8</v>
      </c>
      <c r="Z60" s="184">
        <v>2.37</v>
      </c>
    </row>
    <row r="61" spans="1:26" s="66" customFormat="1" ht="15" customHeight="1">
      <c r="B61" s="593"/>
      <c r="C61" s="317">
        <f t="shared" si="26"/>
        <v>0</v>
      </c>
      <c r="D61" s="317">
        <f t="shared" si="30"/>
        <v>0</v>
      </c>
      <c r="E61" s="317">
        <f t="shared" si="31"/>
        <v>0</v>
      </c>
      <c r="F61" s="317">
        <f t="shared" si="32"/>
        <v>0</v>
      </c>
      <c r="G61" s="317"/>
      <c r="H61" s="317">
        <f t="shared" si="33"/>
        <v>0</v>
      </c>
      <c r="I61" s="317">
        <f>IF(C61=0,0,토크교정기BMC!F$90*100/2)</f>
        <v>0</v>
      </c>
      <c r="J61" s="317">
        <f t="shared" si="34"/>
        <v>0</v>
      </c>
      <c r="K61" s="316" t="str">
        <f t="shared" si="35"/>
        <v>∞</v>
      </c>
      <c r="L61" s="317">
        <f t="shared" ca="1" si="27"/>
        <v>2</v>
      </c>
      <c r="M61" s="323">
        <f t="shared" ca="1" si="36"/>
        <v>0</v>
      </c>
      <c r="N61" s="316">
        <f t="shared" si="37"/>
        <v>0</v>
      </c>
      <c r="O61" s="317">
        <f t="shared" ca="1" si="38"/>
        <v>0</v>
      </c>
      <c r="P61" s="316">
        <f t="shared" ca="1" si="43"/>
        <v>6</v>
      </c>
      <c r="Q61" s="316" t="e">
        <f t="shared" ca="1" si="39"/>
        <v>#DIV/0!</v>
      </c>
      <c r="R61" s="316" t="e">
        <f ca="1">IF(Q61=TRUE,ROUNDUP(O61,P$54),ROUND(O61,P$54))</f>
        <v>#DIV/0!</v>
      </c>
      <c r="S61" s="316">
        <f t="shared" si="28"/>
        <v>0</v>
      </c>
      <c r="T61" s="317">
        <f t="shared" ca="1" si="29"/>
        <v>0</v>
      </c>
      <c r="U61" s="316">
        <f t="shared" ca="1" si="44"/>
        <v>6</v>
      </c>
      <c r="V61" s="316" t="e">
        <f t="shared" ca="1" si="41"/>
        <v>#DIV/0!</v>
      </c>
      <c r="W61" s="316" t="e">
        <f ca="1">IF(V61=TRUE,ROUNDUP(T61,U$54),ROUND(T61,U$54))</f>
        <v>#DIV/0!</v>
      </c>
      <c r="Y61" s="184">
        <v>9</v>
      </c>
      <c r="Z61" s="184">
        <v>2.3199999999999998</v>
      </c>
    </row>
    <row r="62" spans="1:26" s="66" customFormat="1" ht="15" customHeight="1">
      <c r="B62" s="593"/>
      <c r="C62" s="317">
        <f t="shared" si="26"/>
        <v>0</v>
      </c>
      <c r="D62" s="317">
        <f t="shared" si="30"/>
        <v>0</v>
      </c>
      <c r="E62" s="317">
        <f t="shared" si="31"/>
        <v>0</v>
      </c>
      <c r="F62" s="317">
        <f t="shared" si="32"/>
        <v>0</v>
      </c>
      <c r="G62" s="317"/>
      <c r="H62" s="317">
        <f t="shared" si="33"/>
        <v>0</v>
      </c>
      <c r="I62" s="317">
        <f>IF(C62=0,0,토크교정기BMC!F$90*100/2)</f>
        <v>0</v>
      </c>
      <c r="J62" s="317">
        <f t="shared" si="34"/>
        <v>0</v>
      </c>
      <c r="K62" s="316" t="str">
        <f t="shared" si="35"/>
        <v>∞</v>
      </c>
      <c r="L62" s="317">
        <f t="shared" ca="1" si="27"/>
        <v>2</v>
      </c>
      <c r="M62" s="323">
        <f t="shared" ca="1" si="36"/>
        <v>0</v>
      </c>
      <c r="N62" s="316">
        <f t="shared" si="37"/>
        <v>0</v>
      </c>
      <c r="O62" s="317">
        <f t="shared" ca="1" si="38"/>
        <v>0</v>
      </c>
      <c r="P62" s="316">
        <f t="shared" ca="1" si="43"/>
        <v>6</v>
      </c>
      <c r="Q62" s="316" t="e">
        <f t="shared" ca="1" si="39"/>
        <v>#DIV/0!</v>
      </c>
      <c r="R62" s="316" t="e">
        <f ca="1">IF(Q62=TRUE,ROUNDUP(O62,P$54),ROUND(O62,P$54))</f>
        <v>#DIV/0!</v>
      </c>
      <c r="S62" s="316">
        <f t="shared" si="28"/>
        <v>0</v>
      </c>
      <c r="T62" s="317">
        <f t="shared" ca="1" si="29"/>
        <v>0</v>
      </c>
      <c r="U62" s="316">
        <f t="shared" ca="1" si="44"/>
        <v>6</v>
      </c>
      <c r="V62" s="316" t="e">
        <f t="shared" ca="1" si="41"/>
        <v>#DIV/0!</v>
      </c>
      <c r="W62" s="316" t="e">
        <f ca="1">IF(V62=TRUE,ROUNDUP(T62,U$54),ROUND(T62,U$54))</f>
        <v>#DIV/0!</v>
      </c>
      <c r="Y62" s="184">
        <v>10</v>
      </c>
      <c r="Z62" s="184">
        <v>2</v>
      </c>
    </row>
    <row r="63" spans="1:26" s="66" customFormat="1" ht="15" customHeight="1">
      <c r="B63" s="593"/>
      <c r="C63" s="317">
        <f t="shared" si="26"/>
        <v>0</v>
      </c>
      <c r="D63" s="317">
        <f t="shared" si="30"/>
        <v>0</v>
      </c>
      <c r="E63" s="317">
        <f t="shared" si="31"/>
        <v>0</v>
      </c>
      <c r="F63" s="317">
        <f t="shared" si="32"/>
        <v>0</v>
      </c>
      <c r="G63" s="317"/>
      <c r="H63" s="317">
        <f t="shared" si="33"/>
        <v>0</v>
      </c>
      <c r="I63" s="317">
        <f>IF(C63=0,0,토크교정기BMC!F$90*100/2)</f>
        <v>0</v>
      </c>
      <c r="J63" s="317">
        <f t="shared" si="34"/>
        <v>0</v>
      </c>
      <c r="K63" s="316" t="str">
        <f t="shared" si="35"/>
        <v>∞</v>
      </c>
      <c r="L63" s="317">
        <f t="shared" ca="1" si="27"/>
        <v>2</v>
      </c>
      <c r="M63" s="323">
        <f t="shared" ca="1" si="36"/>
        <v>0</v>
      </c>
      <c r="N63" s="316">
        <f t="shared" si="37"/>
        <v>0</v>
      </c>
      <c r="O63" s="317">
        <f t="shared" ca="1" si="38"/>
        <v>0</v>
      </c>
      <c r="P63" s="316">
        <f t="shared" ca="1" si="43"/>
        <v>6</v>
      </c>
      <c r="Q63" s="316" t="e">
        <f t="shared" ca="1" si="39"/>
        <v>#DIV/0!</v>
      </c>
      <c r="R63" s="316" t="e">
        <f ca="1">IF(Q63=TRUE,ROUNDUP(O63,P$54),ROUND(O63,P$54))</f>
        <v>#DIV/0!</v>
      </c>
      <c r="S63" s="316">
        <f t="shared" si="28"/>
        <v>0</v>
      </c>
      <c r="T63" s="317">
        <f t="shared" ca="1" si="29"/>
        <v>0</v>
      </c>
      <c r="U63" s="316">
        <f t="shared" ca="1" si="44"/>
        <v>6</v>
      </c>
      <c r="V63" s="316" t="e">
        <f t="shared" ca="1" si="41"/>
        <v>#DIV/0!</v>
      </c>
      <c r="W63" s="316" t="e">
        <f ca="1">IF(V63=TRUE,ROUNDUP(T63,U$54),ROUND(T63,U$54))</f>
        <v>#DIV/0!</v>
      </c>
      <c r="Y63" s="262" t="s">
        <v>420</v>
      </c>
      <c r="Z63" s="184">
        <v>2</v>
      </c>
    </row>
    <row r="64" spans="1:26" s="66" customFormat="1" ht="15" customHeight="1">
      <c r="B64" s="593"/>
      <c r="C64" s="317">
        <f t="shared" si="26"/>
        <v>0</v>
      </c>
      <c r="D64" s="317">
        <f t="shared" si="30"/>
        <v>0</v>
      </c>
      <c r="E64" s="317">
        <f t="shared" si="31"/>
        <v>0</v>
      </c>
      <c r="F64" s="317">
        <f t="shared" si="32"/>
        <v>0</v>
      </c>
      <c r="G64" s="317"/>
      <c r="H64" s="317">
        <f t="shared" si="33"/>
        <v>0</v>
      </c>
      <c r="I64" s="317">
        <f>IF(C64=0,0,토크교정기BMC!F$90*100/2)</f>
        <v>0</v>
      </c>
      <c r="J64" s="317">
        <f t="shared" si="34"/>
        <v>0</v>
      </c>
      <c r="K64" s="316" t="str">
        <f t="shared" si="35"/>
        <v>∞</v>
      </c>
      <c r="L64" s="317">
        <f t="shared" ca="1" si="27"/>
        <v>2</v>
      </c>
      <c r="M64" s="323">
        <f t="shared" ca="1" si="36"/>
        <v>0</v>
      </c>
      <c r="N64" s="316">
        <f t="shared" si="37"/>
        <v>0</v>
      </c>
      <c r="O64" s="317">
        <f t="shared" ca="1" si="38"/>
        <v>0</v>
      </c>
      <c r="P64" s="316">
        <f t="shared" ca="1" si="43"/>
        <v>6</v>
      </c>
      <c r="Q64" s="316" t="e">
        <f t="shared" ca="1" si="39"/>
        <v>#DIV/0!</v>
      </c>
      <c r="R64" s="316" t="e">
        <f ca="1">IF(Q64=TRUE,ROUNDUP(O64,P$54),ROUND(O64,P$54))</f>
        <v>#DIV/0!</v>
      </c>
      <c r="S64" s="316">
        <f t="shared" si="28"/>
        <v>0</v>
      </c>
      <c r="T64" s="317">
        <f t="shared" ca="1" si="29"/>
        <v>0</v>
      </c>
      <c r="U64" s="316">
        <f t="shared" ca="1" si="44"/>
        <v>6</v>
      </c>
      <c r="V64" s="316" t="e">
        <f t="shared" ca="1" si="41"/>
        <v>#DIV/0!</v>
      </c>
      <c r="W64" s="316" t="e">
        <f ca="1">IF(V64=TRUE,ROUNDUP(T64,U$54),ROUND(T64,U$54))</f>
        <v>#DIV/0!</v>
      </c>
    </row>
    <row r="65" spans="2:23" s="66" customFormat="1" ht="15" customHeight="1">
      <c r="B65" s="593"/>
      <c r="C65" s="317">
        <f t="shared" si="26"/>
        <v>0</v>
      </c>
      <c r="D65" s="317">
        <f t="shared" si="30"/>
        <v>0</v>
      </c>
      <c r="E65" s="317">
        <f t="shared" si="31"/>
        <v>0</v>
      </c>
      <c r="F65" s="317">
        <f t="shared" si="32"/>
        <v>0</v>
      </c>
      <c r="G65" s="317"/>
      <c r="H65" s="317">
        <f t="shared" si="33"/>
        <v>0</v>
      </c>
      <c r="I65" s="317">
        <f>IF(C65=0,0,토크교정기BMC!F$90*100/2)</f>
        <v>0</v>
      </c>
      <c r="J65" s="317">
        <f t="shared" si="34"/>
        <v>0</v>
      </c>
      <c r="K65" s="316" t="str">
        <f t="shared" si="35"/>
        <v>∞</v>
      </c>
      <c r="L65" s="317">
        <f t="shared" ca="1" si="27"/>
        <v>2</v>
      </c>
      <c r="M65" s="323">
        <f t="shared" ca="1" si="36"/>
        <v>0</v>
      </c>
      <c r="N65" s="316">
        <f t="shared" si="37"/>
        <v>0</v>
      </c>
      <c r="O65" s="317">
        <f t="shared" ca="1" si="38"/>
        <v>0</v>
      </c>
      <c r="P65" s="316">
        <f t="shared" ca="1" si="43"/>
        <v>6</v>
      </c>
      <c r="Q65" s="316" t="e">
        <f t="shared" ca="1" si="39"/>
        <v>#DIV/0!</v>
      </c>
      <c r="R65" s="316" t="e">
        <f t="shared" ca="1" si="40"/>
        <v>#DIV/0!</v>
      </c>
      <c r="S65" s="316">
        <f t="shared" si="28"/>
        <v>0</v>
      </c>
      <c r="T65" s="317">
        <f t="shared" ca="1" si="29"/>
        <v>0</v>
      </c>
      <c r="U65" s="316">
        <f t="shared" ca="1" si="44"/>
        <v>6</v>
      </c>
      <c r="V65" s="316" t="e">
        <f t="shared" ca="1" si="41"/>
        <v>#DIV/0!</v>
      </c>
      <c r="W65" s="316" t="e">
        <f t="shared" ref="W65:W89" ca="1" si="45">IF(V65=TRUE,ROUNDUP(T65,U$54),ROUND(T65,U$54))</f>
        <v>#DIV/0!</v>
      </c>
    </row>
    <row r="66" spans="2:23" s="66" customFormat="1" ht="15" customHeight="1">
      <c r="B66" s="593"/>
      <c r="C66" s="317">
        <f t="shared" si="26"/>
        <v>0</v>
      </c>
      <c r="D66" s="317">
        <f t="shared" si="30"/>
        <v>0</v>
      </c>
      <c r="E66" s="317">
        <f t="shared" si="31"/>
        <v>0</v>
      </c>
      <c r="F66" s="317">
        <f t="shared" si="32"/>
        <v>0</v>
      </c>
      <c r="G66" s="317"/>
      <c r="H66" s="317">
        <f t="shared" si="33"/>
        <v>0</v>
      </c>
      <c r="I66" s="317">
        <f>IF(C66=0,0,토크교정기BMC!F$90*100/2)</f>
        <v>0</v>
      </c>
      <c r="J66" s="317">
        <f t="shared" si="34"/>
        <v>0</v>
      </c>
      <c r="K66" s="316" t="str">
        <f t="shared" si="35"/>
        <v>∞</v>
      </c>
      <c r="L66" s="317">
        <f t="shared" ca="1" si="27"/>
        <v>2</v>
      </c>
      <c r="M66" s="323">
        <f t="shared" ca="1" si="36"/>
        <v>0</v>
      </c>
      <c r="N66" s="316">
        <f t="shared" si="37"/>
        <v>0</v>
      </c>
      <c r="O66" s="317">
        <f t="shared" ca="1" si="38"/>
        <v>0</v>
      </c>
      <c r="P66" s="316">
        <f t="shared" ca="1" si="43"/>
        <v>6</v>
      </c>
      <c r="Q66" s="316" t="e">
        <f t="shared" ca="1" si="39"/>
        <v>#DIV/0!</v>
      </c>
      <c r="R66" s="316" t="e">
        <f t="shared" ca="1" si="40"/>
        <v>#DIV/0!</v>
      </c>
      <c r="S66" s="316">
        <f t="shared" si="28"/>
        <v>0</v>
      </c>
      <c r="T66" s="317">
        <f t="shared" ca="1" si="29"/>
        <v>0</v>
      </c>
      <c r="U66" s="316">
        <f t="shared" ca="1" si="44"/>
        <v>6</v>
      </c>
      <c r="V66" s="316" t="e">
        <f t="shared" ca="1" si="41"/>
        <v>#DIV/0!</v>
      </c>
      <c r="W66" s="316" t="e">
        <f t="shared" ca="1" si="45"/>
        <v>#DIV/0!</v>
      </c>
    </row>
    <row r="67" spans="2:23" s="66" customFormat="1" ht="15" customHeight="1">
      <c r="B67" s="593"/>
      <c r="C67" s="317">
        <f t="shared" si="26"/>
        <v>0</v>
      </c>
      <c r="D67" s="317">
        <f t="shared" si="30"/>
        <v>0</v>
      </c>
      <c r="E67" s="317">
        <f t="shared" si="31"/>
        <v>0</v>
      </c>
      <c r="F67" s="317">
        <f t="shared" si="32"/>
        <v>0</v>
      </c>
      <c r="G67" s="317"/>
      <c r="H67" s="317">
        <f t="shared" si="33"/>
        <v>0</v>
      </c>
      <c r="I67" s="317">
        <f>IF(C67=0,0,토크교정기BMC!F$90*100/2)</f>
        <v>0</v>
      </c>
      <c r="J67" s="317">
        <f t="shared" si="34"/>
        <v>0</v>
      </c>
      <c r="K67" s="316" t="str">
        <f t="shared" si="35"/>
        <v>∞</v>
      </c>
      <c r="L67" s="317">
        <f t="shared" ca="1" si="27"/>
        <v>2</v>
      </c>
      <c r="M67" s="323">
        <f t="shared" ca="1" si="36"/>
        <v>0</v>
      </c>
      <c r="N67" s="316">
        <f t="shared" si="37"/>
        <v>0</v>
      </c>
      <c r="O67" s="317">
        <f t="shared" ca="1" si="38"/>
        <v>0</v>
      </c>
      <c r="P67" s="316">
        <f t="shared" ca="1" si="43"/>
        <v>6</v>
      </c>
      <c r="Q67" s="316" t="e">
        <f t="shared" ca="1" si="39"/>
        <v>#DIV/0!</v>
      </c>
      <c r="R67" s="316" t="e">
        <f t="shared" ca="1" si="40"/>
        <v>#DIV/0!</v>
      </c>
      <c r="S67" s="316">
        <f t="shared" si="28"/>
        <v>0</v>
      </c>
      <c r="T67" s="317">
        <f t="shared" ca="1" si="29"/>
        <v>0</v>
      </c>
      <c r="U67" s="316">
        <f t="shared" ca="1" si="44"/>
        <v>6</v>
      </c>
      <c r="V67" s="316" t="e">
        <f t="shared" ca="1" si="41"/>
        <v>#DIV/0!</v>
      </c>
      <c r="W67" s="316" t="e">
        <f t="shared" ca="1" si="45"/>
        <v>#DIV/0!</v>
      </c>
    </row>
    <row r="68" spans="2:23" s="66" customFormat="1" ht="15" customHeight="1">
      <c r="B68" s="593"/>
      <c r="C68" s="317">
        <f t="shared" si="26"/>
        <v>0</v>
      </c>
      <c r="D68" s="317">
        <f t="shared" si="30"/>
        <v>0</v>
      </c>
      <c r="E68" s="317">
        <f t="shared" si="31"/>
        <v>0</v>
      </c>
      <c r="F68" s="317">
        <f t="shared" si="32"/>
        <v>0</v>
      </c>
      <c r="G68" s="317"/>
      <c r="H68" s="317">
        <f t="shared" si="33"/>
        <v>0</v>
      </c>
      <c r="I68" s="317">
        <f>IF(C68=0,0,토크교정기BMC!F$90*100/2)</f>
        <v>0</v>
      </c>
      <c r="J68" s="317">
        <f t="shared" si="34"/>
        <v>0</v>
      </c>
      <c r="K68" s="316" t="str">
        <f t="shared" si="35"/>
        <v>∞</v>
      </c>
      <c r="L68" s="317">
        <f t="shared" ca="1" si="27"/>
        <v>2</v>
      </c>
      <c r="M68" s="323">
        <f t="shared" ca="1" si="36"/>
        <v>0</v>
      </c>
      <c r="N68" s="316">
        <f t="shared" si="37"/>
        <v>0</v>
      </c>
      <c r="O68" s="317">
        <f t="shared" ca="1" si="38"/>
        <v>0</v>
      </c>
      <c r="P68" s="316">
        <f t="shared" ca="1" si="43"/>
        <v>6</v>
      </c>
      <c r="Q68" s="316" t="e">
        <f t="shared" ca="1" si="39"/>
        <v>#DIV/0!</v>
      </c>
      <c r="R68" s="316" t="e">
        <f t="shared" ca="1" si="40"/>
        <v>#DIV/0!</v>
      </c>
      <c r="S68" s="316">
        <f t="shared" si="28"/>
        <v>0</v>
      </c>
      <c r="T68" s="317">
        <f t="shared" ca="1" si="29"/>
        <v>0</v>
      </c>
      <c r="U68" s="316">
        <f t="shared" ca="1" si="44"/>
        <v>6</v>
      </c>
      <c r="V68" s="316" t="e">
        <f t="shared" ca="1" si="41"/>
        <v>#DIV/0!</v>
      </c>
      <c r="W68" s="316" t="e">
        <f t="shared" ca="1" si="45"/>
        <v>#DIV/0!</v>
      </c>
    </row>
    <row r="69" spans="2:23" s="66" customFormat="1" ht="15" customHeight="1">
      <c r="B69" s="593"/>
      <c r="C69" s="317">
        <f t="shared" si="26"/>
        <v>0</v>
      </c>
      <c r="D69" s="317">
        <f t="shared" si="30"/>
        <v>0</v>
      </c>
      <c r="E69" s="317">
        <f t="shared" si="31"/>
        <v>0</v>
      </c>
      <c r="F69" s="317">
        <f t="shared" si="32"/>
        <v>0</v>
      </c>
      <c r="G69" s="317"/>
      <c r="H69" s="317">
        <f t="shared" si="33"/>
        <v>0</v>
      </c>
      <c r="I69" s="317">
        <f>IF(C69=0,0,토크교정기BMC!F$90*100/2)</f>
        <v>0</v>
      </c>
      <c r="J69" s="317">
        <f t="shared" si="34"/>
        <v>0</v>
      </c>
      <c r="K69" s="316" t="str">
        <f t="shared" si="35"/>
        <v>∞</v>
      </c>
      <c r="L69" s="317">
        <f t="shared" ca="1" si="27"/>
        <v>2</v>
      </c>
      <c r="M69" s="323">
        <f t="shared" ca="1" si="36"/>
        <v>0</v>
      </c>
      <c r="N69" s="316">
        <f t="shared" si="37"/>
        <v>0</v>
      </c>
      <c r="O69" s="317">
        <f t="shared" ca="1" si="38"/>
        <v>0</v>
      </c>
      <c r="P69" s="316">
        <f t="shared" ca="1" si="43"/>
        <v>6</v>
      </c>
      <c r="Q69" s="316" t="e">
        <f t="shared" ca="1" si="39"/>
        <v>#DIV/0!</v>
      </c>
      <c r="R69" s="316" t="e">
        <f t="shared" ca="1" si="40"/>
        <v>#DIV/0!</v>
      </c>
      <c r="S69" s="316">
        <f t="shared" si="28"/>
        <v>0</v>
      </c>
      <c r="T69" s="317">
        <f t="shared" ca="1" si="29"/>
        <v>0</v>
      </c>
      <c r="U69" s="316">
        <f t="shared" ca="1" si="44"/>
        <v>6</v>
      </c>
      <c r="V69" s="316" t="e">
        <f t="shared" ca="1" si="41"/>
        <v>#DIV/0!</v>
      </c>
      <c r="W69" s="316" t="e">
        <f t="shared" ca="1" si="45"/>
        <v>#DIV/0!</v>
      </c>
    </row>
    <row r="70" spans="2:23" s="66" customFormat="1" ht="15" customHeight="1">
      <c r="B70" s="593"/>
      <c r="C70" s="317">
        <f t="shared" si="26"/>
        <v>0</v>
      </c>
      <c r="D70" s="317">
        <f t="shared" si="30"/>
        <v>0</v>
      </c>
      <c r="E70" s="317">
        <f t="shared" si="31"/>
        <v>0</v>
      </c>
      <c r="F70" s="317">
        <f t="shared" si="32"/>
        <v>0</v>
      </c>
      <c r="G70" s="317"/>
      <c r="H70" s="317">
        <f t="shared" si="33"/>
        <v>0</v>
      </c>
      <c r="I70" s="317">
        <f>IF(C70=0,0,토크교정기BMC!F$90*100/2)</f>
        <v>0</v>
      </c>
      <c r="J70" s="317">
        <f t="shared" si="34"/>
        <v>0</v>
      </c>
      <c r="K70" s="316" t="str">
        <f t="shared" si="35"/>
        <v>∞</v>
      </c>
      <c r="L70" s="317">
        <f t="shared" ca="1" si="27"/>
        <v>2</v>
      </c>
      <c r="M70" s="323">
        <f t="shared" ca="1" si="36"/>
        <v>0</v>
      </c>
      <c r="N70" s="316">
        <f t="shared" si="37"/>
        <v>0</v>
      </c>
      <c r="O70" s="317">
        <f t="shared" ca="1" si="38"/>
        <v>0</v>
      </c>
      <c r="P70" s="316">
        <f t="shared" ca="1" si="43"/>
        <v>6</v>
      </c>
      <c r="Q70" s="316" t="e">
        <f t="shared" ca="1" si="39"/>
        <v>#DIV/0!</v>
      </c>
      <c r="R70" s="316" t="e">
        <f t="shared" ca="1" si="40"/>
        <v>#DIV/0!</v>
      </c>
      <c r="S70" s="316">
        <f t="shared" si="28"/>
        <v>0</v>
      </c>
      <c r="T70" s="317">
        <f t="shared" ca="1" si="29"/>
        <v>0</v>
      </c>
      <c r="U70" s="316">
        <f t="shared" ca="1" si="44"/>
        <v>6</v>
      </c>
      <c r="V70" s="316" t="e">
        <f t="shared" ca="1" si="41"/>
        <v>#DIV/0!</v>
      </c>
      <c r="W70" s="316" t="e">
        <f t="shared" ca="1" si="45"/>
        <v>#DIV/0!</v>
      </c>
    </row>
    <row r="71" spans="2:23" s="66" customFormat="1" ht="15" customHeight="1">
      <c r="B71" s="594"/>
      <c r="C71" s="324">
        <f t="shared" si="26"/>
        <v>0</v>
      </c>
      <c r="D71" s="324">
        <f t="shared" si="30"/>
        <v>0</v>
      </c>
      <c r="E71" s="324">
        <f t="shared" si="31"/>
        <v>0</v>
      </c>
      <c r="F71" s="324">
        <f t="shared" si="32"/>
        <v>0</v>
      </c>
      <c r="G71" s="324"/>
      <c r="H71" s="324">
        <f t="shared" si="33"/>
        <v>0</v>
      </c>
      <c r="I71" s="324">
        <f>IF(C71=0,0,토크교정기BMC!F$90*100/2)</f>
        <v>0</v>
      </c>
      <c r="J71" s="324">
        <f t="shared" si="34"/>
        <v>0</v>
      </c>
      <c r="K71" s="294" t="str">
        <f t="shared" si="35"/>
        <v>∞</v>
      </c>
      <c r="L71" s="324">
        <f t="shared" ca="1" si="27"/>
        <v>2</v>
      </c>
      <c r="M71" s="325">
        <f t="shared" ca="1" si="36"/>
        <v>0</v>
      </c>
      <c r="N71" s="294">
        <f t="shared" si="37"/>
        <v>0</v>
      </c>
      <c r="O71" s="324">
        <f t="shared" ca="1" si="38"/>
        <v>0</v>
      </c>
      <c r="P71" s="294">
        <f t="shared" ca="1" si="43"/>
        <v>6</v>
      </c>
      <c r="Q71" s="294" t="e">
        <f t="shared" ca="1" si="39"/>
        <v>#DIV/0!</v>
      </c>
      <c r="R71" s="294" t="e">
        <f t="shared" ca="1" si="40"/>
        <v>#DIV/0!</v>
      </c>
      <c r="S71" s="294">
        <f t="shared" si="28"/>
        <v>0</v>
      </c>
      <c r="T71" s="324">
        <f t="shared" ca="1" si="29"/>
        <v>0</v>
      </c>
      <c r="U71" s="294">
        <f t="shared" ca="1" si="44"/>
        <v>6</v>
      </c>
      <c r="V71" s="294" t="e">
        <f t="shared" ca="1" si="41"/>
        <v>#DIV/0!</v>
      </c>
      <c r="W71" s="294" t="e">
        <f t="shared" ca="1" si="45"/>
        <v>#DIV/0!</v>
      </c>
    </row>
    <row r="72" spans="2:23" s="66" customFormat="1" ht="15" customHeight="1">
      <c r="B72" s="593" t="s">
        <v>62</v>
      </c>
      <c r="C72" s="322">
        <f t="shared" si="26"/>
        <v>0</v>
      </c>
      <c r="D72" s="322">
        <f t="shared" si="30"/>
        <v>0</v>
      </c>
      <c r="E72" s="322">
        <f t="shared" si="31"/>
        <v>0</v>
      </c>
      <c r="F72" s="322">
        <f t="shared" si="32"/>
        <v>0</v>
      </c>
      <c r="G72" s="322"/>
      <c r="H72" s="322">
        <f t="shared" si="33"/>
        <v>0</v>
      </c>
      <c r="I72" s="322">
        <f>IF(C72=0,0,토크교정기BMC!F$90*100/2)</f>
        <v>0</v>
      </c>
      <c r="J72" s="322">
        <f t="shared" si="34"/>
        <v>0</v>
      </c>
      <c r="K72" s="293" t="str">
        <f t="shared" si="35"/>
        <v>∞</v>
      </c>
      <c r="L72" s="322">
        <f t="shared" ca="1" si="27"/>
        <v>2</v>
      </c>
      <c r="M72" s="272">
        <f t="shared" ca="1" si="36"/>
        <v>0</v>
      </c>
      <c r="N72" s="293">
        <f t="shared" si="37"/>
        <v>0</v>
      </c>
      <c r="O72" s="322">
        <f t="shared" ca="1" si="38"/>
        <v>0</v>
      </c>
      <c r="P72" s="321"/>
      <c r="Q72" s="293" t="e">
        <f t="shared" ca="1" si="39"/>
        <v>#DIV/0!</v>
      </c>
      <c r="R72" s="293" t="e">
        <f t="shared" ca="1" si="40"/>
        <v>#DIV/0!</v>
      </c>
      <c r="S72" s="293">
        <f t="shared" si="28"/>
        <v>0</v>
      </c>
      <c r="T72" s="322">
        <f t="shared" ca="1" si="29"/>
        <v>0</v>
      </c>
      <c r="U72" s="321"/>
      <c r="V72" s="293" t="e">
        <f t="shared" ca="1" si="41"/>
        <v>#DIV/0!</v>
      </c>
      <c r="W72" s="293" t="e">
        <f t="shared" ca="1" si="45"/>
        <v>#DIV/0!</v>
      </c>
    </row>
    <row r="73" spans="2:23" s="66" customFormat="1" ht="15" customHeight="1">
      <c r="B73" s="593"/>
      <c r="C73" s="187">
        <f t="shared" si="26"/>
        <v>0</v>
      </c>
      <c r="D73" s="187">
        <f t="shared" si="30"/>
        <v>0</v>
      </c>
      <c r="E73" s="187">
        <f t="shared" si="31"/>
        <v>0</v>
      </c>
      <c r="F73" s="187">
        <f t="shared" si="32"/>
        <v>0</v>
      </c>
      <c r="G73" s="187"/>
      <c r="H73" s="187">
        <f t="shared" si="33"/>
        <v>0</v>
      </c>
      <c r="I73" s="187">
        <f>IF(C73=0,0,토크교정기BMC!F$90*100/2)</f>
        <v>0</v>
      </c>
      <c r="J73" s="187">
        <f t="shared" si="34"/>
        <v>0</v>
      </c>
      <c r="K73" s="184" t="str">
        <f t="shared" si="35"/>
        <v>∞</v>
      </c>
      <c r="L73" s="187">
        <f t="shared" ca="1" si="27"/>
        <v>2</v>
      </c>
      <c r="M73" s="211">
        <f t="shared" ca="1" si="36"/>
        <v>0</v>
      </c>
      <c r="N73" s="184">
        <f t="shared" si="37"/>
        <v>0</v>
      </c>
      <c r="O73" s="317">
        <f t="shared" ca="1" si="38"/>
        <v>0</v>
      </c>
      <c r="P73" s="316">
        <f t="shared" ref="P73:P89" ca="1" si="46">IF(TYPE(O73)=16,"",IF(ABS(O73)&lt;0.0001,6,IF(ABS(O73)&lt;0.001,5,IF(ABS(O73)&lt;0.01,4,IF(ABS(O73)&lt;0.1,3,IF(ABS(O73)&lt;1,2,IF(ABS(O73)&lt;10,1,0)))))))</f>
        <v>6</v>
      </c>
      <c r="Q73" s="316" t="e">
        <f t="shared" ca="1" si="39"/>
        <v>#DIV/0!</v>
      </c>
      <c r="R73" s="184" t="e">
        <f t="shared" ca="1" si="40"/>
        <v>#DIV/0!</v>
      </c>
      <c r="S73" s="184">
        <f t="shared" si="28"/>
        <v>0</v>
      </c>
      <c r="T73" s="187">
        <f t="shared" ca="1" si="29"/>
        <v>0</v>
      </c>
      <c r="U73" s="316">
        <f t="shared" ref="U73:U89" ca="1" si="47">IF(TYPE(T73)=16,"",IF(ABS(T73)&lt;0.0001,6,IF(ABS(T73)&lt;0.001,5,IF(ABS(T73)&lt;0.01,4,IF(ABS(T73)&lt;0.1,3,IF(ABS(T73)&lt;1,2,IF(ABS(T73)&lt;10,1,0)))))))</f>
        <v>6</v>
      </c>
      <c r="V73" s="316" t="e">
        <f t="shared" ca="1" si="41"/>
        <v>#DIV/0!</v>
      </c>
      <c r="W73" s="184" t="e">
        <f t="shared" ca="1" si="45"/>
        <v>#DIV/0!</v>
      </c>
    </row>
    <row r="74" spans="2:23" s="66" customFormat="1" ht="15" customHeight="1">
      <c r="B74" s="593"/>
      <c r="C74" s="187">
        <f t="shared" si="26"/>
        <v>0</v>
      </c>
      <c r="D74" s="187">
        <f t="shared" si="30"/>
        <v>0</v>
      </c>
      <c r="E74" s="187">
        <f t="shared" si="31"/>
        <v>0</v>
      </c>
      <c r="F74" s="187">
        <f t="shared" si="32"/>
        <v>0</v>
      </c>
      <c r="G74" s="187"/>
      <c r="H74" s="187">
        <f t="shared" si="33"/>
        <v>0</v>
      </c>
      <c r="I74" s="187">
        <f>IF(C74=0,0,토크교정기BMC!F$90*100/2)</f>
        <v>0</v>
      </c>
      <c r="J74" s="187">
        <f t="shared" si="34"/>
        <v>0</v>
      </c>
      <c r="K74" s="184" t="str">
        <f t="shared" si="35"/>
        <v>∞</v>
      </c>
      <c r="L74" s="187">
        <f t="shared" ca="1" si="27"/>
        <v>2</v>
      </c>
      <c r="M74" s="211">
        <f t="shared" ca="1" si="36"/>
        <v>0</v>
      </c>
      <c r="N74" s="184">
        <f t="shared" si="37"/>
        <v>0</v>
      </c>
      <c r="O74" s="317">
        <f t="shared" ca="1" si="38"/>
        <v>0</v>
      </c>
      <c r="P74" s="316">
        <f t="shared" ca="1" si="46"/>
        <v>6</v>
      </c>
      <c r="Q74" s="316" t="e">
        <f t="shared" ca="1" si="39"/>
        <v>#DIV/0!</v>
      </c>
      <c r="R74" s="184" t="e">
        <f t="shared" ca="1" si="40"/>
        <v>#DIV/0!</v>
      </c>
      <c r="S74" s="184">
        <f t="shared" si="28"/>
        <v>0</v>
      </c>
      <c r="T74" s="187">
        <f t="shared" ca="1" si="29"/>
        <v>0</v>
      </c>
      <c r="U74" s="316">
        <f t="shared" ca="1" si="47"/>
        <v>6</v>
      </c>
      <c r="V74" s="316" t="e">
        <f t="shared" ca="1" si="41"/>
        <v>#DIV/0!</v>
      </c>
      <c r="W74" s="184" t="e">
        <f t="shared" ca="1" si="45"/>
        <v>#DIV/0!</v>
      </c>
    </row>
    <row r="75" spans="2:23" s="66" customFormat="1" ht="15" customHeight="1">
      <c r="B75" s="593"/>
      <c r="C75" s="187">
        <f t="shared" si="26"/>
        <v>0</v>
      </c>
      <c r="D75" s="187">
        <f t="shared" si="30"/>
        <v>0</v>
      </c>
      <c r="E75" s="187">
        <f t="shared" si="31"/>
        <v>0</v>
      </c>
      <c r="F75" s="187">
        <f t="shared" si="32"/>
        <v>0</v>
      </c>
      <c r="G75" s="187"/>
      <c r="H75" s="187">
        <f t="shared" si="33"/>
        <v>0</v>
      </c>
      <c r="I75" s="187">
        <f>IF(C75=0,0,토크교정기BMC!F$90*100/2)</f>
        <v>0</v>
      </c>
      <c r="J75" s="187">
        <f t="shared" si="34"/>
        <v>0</v>
      </c>
      <c r="K75" s="184" t="str">
        <f t="shared" si="35"/>
        <v>∞</v>
      </c>
      <c r="L75" s="187">
        <f t="shared" ca="1" si="27"/>
        <v>2</v>
      </c>
      <c r="M75" s="211">
        <f t="shared" ca="1" si="36"/>
        <v>0</v>
      </c>
      <c r="N75" s="184">
        <f t="shared" si="37"/>
        <v>0</v>
      </c>
      <c r="O75" s="317">
        <f t="shared" ca="1" si="38"/>
        <v>0</v>
      </c>
      <c r="P75" s="316">
        <f t="shared" ca="1" si="46"/>
        <v>6</v>
      </c>
      <c r="Q75" s="316" t="e">
        <f t="shared" ca="1" si="39"/>
        <v>#DIV/0!</v>
      </c>
      <c r="R75" s="184" t="e">
        <f t="shared" ca="1" si="40"/>
        <v>#DIV/0!</v>
      </c>
      <c r="S75" s="184">
        <f t="shared" si="28"/>
        <v>0</v>
      </c>
      <c r="T75" s="187">
        <f t="shared" ca="1" si="29"/>
        <v>0</v>
      </c>
      <c r="U75" s="316">
        <f t="shared" ca="1" si="47"/>
        <v>6</v>
      </c>
      <c r="V75" s="316" t="e">
        <f t="shared" ca="1" si="41"/>
        <v>#DIV/0!</v>
      </c>
      <c r="W75" s="184" t="e">
        <f t="shared" ca="1" si="45"/>
        <v>#DIV/0!</v>
      </c>
    </row>
    <row r="76" spans="2:23" s="66" customFormat="1" ht="15" customHeight="1">
      <c r="B76" s="593"/>
      <c r="C76" s="187">
        <f t="shared" si="26"/>
        <v>0</v>
      </c>
      <c r="D76" s="187">
        <f t="shared" si="30"/>
        <v>0</v>
      </c>
      <c r="E76" s="187">
        <f t="shared" si="31"/>
        <v>0</v>
      </c>
      <c r="F76" s="187">
        <f t="shared" si="32"/>
        <v>0</v>
      </c>
      <c r="G76" s="187"/>
      <c r="H76" s="187">
        <f t="shared" si="33"/>
        <v>0</v>
      </c>
      <c r="I76" s="187">
        <f>IF(C76=0,0,토크교정기BMC!F$90*100/2)</f>
        <v>0</v>
      </c>
      <c r="J76" s="187">
        <f t="shared" si="34"/>
        <v>0</v>
      </c>
      <c r="K76" s="184" t="str">
        <f t="shared" si="35"/>
        <v>∞</v>
      </c>
      <c r="L76" s="187">
        <f t="shared" ca="1" si="27"/>
        <v>2</v>
      </c>
      <c r="M76" s="211">
        <f t="shared" ca="1" si="36"/>
        <v>0</v>
      </c>
      <c r="N76" s="184">
        <f t="shared" si="37"/>
        <v>0</v>
      </c>
      <c r="O76" s="317">
        <f t="shared" ca="1" si="38"/>
        <v>0</v>
      </c>
      <c r="P76" s="316">
        <f t="shared" ca="1" si="46"/>
        <v>6</v>
      </c>
      <c r="Q76" s="316" t="e">
        <f t="shared" ca="1" si="39"/>
        <v>#DIV/0!</v>
      </c>
      <c r="R76" s="184" t="e">
        <f t="shared" ca="1" si="40"/>
        <v>#DIV/0!</v>
      </c>
      <c r="S76" s="184">
        <f t="shared" si="28"/>
        <v>0</v>
      </c>
      <c r="T76" s="187">
        <f t="shared" ca="1" si="29"/>
        <v>0</v>
      </c>
      <c r="U76" s="316">
        <f t="shared" ca="1" si="47"/>
        <v>6</v>
      </c>
      <c r="V76" s="316" t="e">
        <f t="shared" ca="1" si="41"/>
        <v>#DIV/0!</v>
      </c>
      <c r="W76" s="184" t="e">
        <f t="shared" ca="1" si="45"/>
        <v>#DIV/0!</v>
      </c>
    </row>
    <row r="77" spans="2:23" s="66" customFormat="1" ht="15" customHeight="1">
      <c r="B77" s="593"/>
      <c r="C77" s="187">
        <f t="shared" si="26"/>
        <v>0</v>
      </c>
      <c r="D77" s="187">
        <f t="shared" si="30"/>
        <v>0</v>
      </c>
      <c r="E77" s="187">
        <f t="shared" si="31"/>
        <v>0</v>
      </c>
      <c r="F77" s="187">
        <f t="shared" si="32"/>
        <v>0</v>
      </c>
      <c r="G77" s="187"/>
      <c r="H77" s="187">
        <f t="shared" si="33"/>
        <v>0</v>
      </c>
      <c r="I77" s="187">
        <f>IF(C77=0,0,토크교정기BMC!F$90*100/2)</f>
        <v>0</v>
      </c>
      <c r="J77" s="187">
        <f t="shared" si="34"/>
        <v>0</v>
      </c>
      <c r="K77" s="184" t="str">
        <f t="shared" si="35"/>
        <v>∞</v>
      </c>
      <c r="L77" s="187">
        <f t="shared" ca="1" si="27"/>
        <v>2</v>
      </c>
      <c r="M77" s="211">
        <f t="shared" ca="1" si="36"/>
        <v>0</v>
      </c>
      <c r="N77" s="184">
        <f t="shared" si="37"/>
        <v>0</v>
      </c>
      <c r="O77" s="317">
        <f t="shared" ca="1" si="38"/>
        <v>0</v>
      </c>
      <c r="P77" s="316">
        <f t="shared" ca="1" si="46"/>
        <v>6</v>
      </c>
      <c r="Q77" s="316" t="e">
        <f t="shared" ca="1" si="39"/>
        <v>#DIV/0!</v>
      </c>
      <c r="R77" s="184" t="e">
        <f t="shared" ca="1" si="40"/>
        <v>#DIV/0!</v>
      </c>
      <c r="S77" s="184">
        <f t="shared" si="28"/>
        <v>0</v>
      </c>
      <c r="T77" s="187">
        <f t="shared" ca="1" si="29"/>
        <v>0</v>
      </c>
      <c r="U77" s="316">
        <f t="shared" ca="1" si="47"/>
        <v>6</v>
      </c>
      <c r="V77" s="316" t="e">
        <f t="shared" ca="1" si="41"/>
        <v>#DIV/0!</v>
      </c>
      <c r="W77" s="184" t="e">
        <f t="shared" ca="1" si="45"/>
        <v>#DIV/0!</v>
      </c>
    </row>
    <row r="78" spans="2:23" s="66" customFormat="1" ht="15" customHeight="1">
      <c r="B78" s="593"/>
      <c r="C78" s="187">
        <f t="shared" si="26"/>
        <v>0</v>
      </c>
      <c r="D78" s="187">
        <f t="shared" si="30"/>
        <v>0</v>
      </c>
      <c r="E78" s="187">
        <f t="shared" si="31"/>
        <v>0</v>
      </c>
      <c r="F78" s="187">
        <f t="shared" si="32"/>
        <v>0</v>
      </c>
      <c r="G78" s="187"/>
      <c r="H78" s="187">
        <f t="shared" si="33"/>
        <v>0</v>
      </c>
      <c r="I78" s="187">
        <f>IF(C78=0,0,토크교정기BMC!F$90*100/2)</f>
        <v>0</v>
      </c>
      <c r="J78" s="187">
        <f t="shared" si="34"/>
        <v>0</v>
      </c>
      <c r="K78" s="184" t="str">
        <f t="shared" si="35"/>
        <v>∞</v>
      </c>
      <c r="L78" s="187">
        <f t="shared" ca="1" si="27"/>
        <v>2</v>
      </c>
      <c r="M78" s="211">
        <f t="shared" ca="1" si="36"/>
        <v>0</v>
      </c>
      <c r="N78" s="184">
        <f t="shared" si="37"/>
        <v>0</v>
      </c>
      <c r="O78" s="317">
        <f t="shared" ca="1" si="38"/>
        <v>0</v>
      </c>
      <c r="P78" s="316">
        <f t="shared" ca="1" si="46"/>
        <v>6</v>
      </c>
      <c r="Q78" s="316" t="e">
        <f t="shared" ca="1" si="39"/>
        <v>#DIV/0!</v>
      </c>
      <c r="R78" s="184" t="e">
        <f t="shared" ca="1" si="40"/>
        <v>#DIV/0!</v>
      </c>
      <c r="S78" s="184">
        <f t="shared" si="28"/>
        <v>0</v>
      </c>
      <c r="T78" s="187">
        <f t="shared" ca="1" si="29"/>
        <v>0</v>
      </c>
      <c r="U78" s="316">
        <f t="shared" ca="1" si="47"/>
        <v>6</v>
      </c>
      <c r="V78" s="316" t="e">
        <f t="shared" ca="1" si="41"/>
        <v>#DIV/0!</v>
      </c>
      <c r="W78" s="184" t="e">
        <f t="shared" ca="1" si="45"/>
        <v>#DIV/0!</v>
      </c>
    </row>
    <row r="79" spans="2:23" s="66" customFormat="1" ht="15" customHeight="1">
      <c r="B79" s="593"/>
      <c r="C79" s="187">
        <f t="shared" si="26"/>
        <v>0</v>
      </c>
      <c r="D79" s="187">
        <f t="shared" si="30"/>
        <v>0</v>
      </c>
      <c r="E79" s="187">
        <f t="shared" si="31"/>
        <v>0</v>
      </c>
      <c r="F79" s="187">
        <f t="shared" si="32"/>
        <v>0</v>
      </c>
      <c r="G79" s="187"/>
      <c r="H79" s="187">
        <f t="shared" si="33"/>
        <v>0</v>
      </c>
      <c r="I79" s="187">
        <f>IF(C79=0,0,토크교정기BMC!F$90*100/2)</f>
        <v>0</v>
      </c>
      <c r="J79" s="187">
        <f t="shared" si="34"/>
        <v>0</v>
      </c>
      <c r="K79" s="184" t="str">
        <f t="shared" si="35"/>
        <v>∞</v>
      </c>
      <c r="L79" s="187">
        <f t="shared" ca="1" si="27"/>
        <v>2</v>
      </c>
      <c r="M79" s="211">
        <f t="shared" ca="1" si="36"/>
        <v>0</v>
      </c>
      <c r="N79" s="184">
        <f t="shared" si="37"/>
        <v>0</v>
      </c>
      <c r="O79" s="317">
        <f t="shared" ca="1" si="38"/>
        <v>0</v>
      </c>
      <c r="P79" s="316">
        <f t="shared" ca="1" si="46"/>
        <v>6</v>
      </c>
      <c r="Q79" s="316" t="e">
        <f t="shared" ca="1" si="39"/>
        <v>#DIV/0!</v>
      </c>
      <c r="R79" s="184" t="e">
        <f t="shared" ca="1" si="40"/>
        <v>#DIV/0!</v>
      </c>
      <c r="S79" s="184">
        <f t="shared" si="28"/>
        <v>0</v>
      </c>
      <c r="T79" s="187">
        <f t="shared" ca="1" si="29"/>
        <v>0</v>
      </c>
      <c r="U79" s="316">
        <f t="shared" ca="1" si="47"/>
        <v>6</v>
      </c>
      <c r="V79" s="316" t="e">
        <f t="shared" ca="1" si="41"/>
        <v>#DIV/0!</v>
      </c>
      <c r="W79" s="184" t="e">
        <f t="shared" ca="1" si="45"/>
        <v>#DIV/0!</v>
      </c>
    </row>
    <row r="80" spans="2:23" s="66" customFormat="1" ht="15" customHeight="1">
      <c r="B80" s="593"/>
      <c r="C80" s="187">
        <f t="shared" si="26"/>
        <v>0</v>
      </c>
      <c r="D80" s="187">
        <f t="shared" si="30"/>
        <v>0</v>
      </c>
      <c r="E80" s="187">
        <f t="shared" si="31"/>
        <v>0</v>
      </c>
      <c r="F80" s="187">
        <f t="shared" si="32"/>
        <v>0</v>
      </c>
      <c r="G80" s="187"/>
      <c r="H80" s="187">
        <f t="shared" si="33"/>
        <v>0</v>
      </c>
      <c r="I80" s="187">
        <f>IF(C80=0,0,토크교정기BMC!F$90*100/2)</f>
        <v>0</v>
      </c>
      <c r="J80" s="187">
        <f t="shared" si="34"/>
        <v>0</v>
      </c>
      <c r="K80" s="184" t="str">
        <f t="shared" si="35"/>
        <v>∞</v>
      </c>
      <c r="L80" s="187">
        <f t="shared" ca="1" si="27"/>
        <v>2</v>
      </c>
      <c r="M80" s="211">
        <f t="shared" ca="1" si="36"/>
        <v>0</v>
      </c>
      <c r="N80" s="184">
        <f t="shared" si="37"/>
        <v>0</v>
      </c>
      <c r="O80" s="317">
        <f t="shared" ca="1" si="38"/>
        <v>0</v>
      </c>
      <c r="P80" s="316">
        <f t="shared" ca="1" si="46"/>
        <v>6</v>
      </c>
      <c r="Q80" s="316" t="e">
        <f t="shared" ca="1" si="39"/>
        <v>#DIV/0!</v>
      </c>
      <c r="R80" s="184" t="e">
        <f t="shared" ca="1" si="40"/>
        <v>#DIV/0!</v>
      </c>
      <c r="S80" s="184">
        <f t="shared" si="28"/>
        <v>0</v>
      </c>
      <c r="T80" s="187">
        <f t="shared" ca="1" si="29"/>
        <v>0</v>
      </c>
      <c r="U80" s="316">
        <f t="shared" ca="1" si="47"/>
        <v>6</v>
      </c>
      <c r="V80" s="316" t="e">
        <f t="shared" ca="1" si="41"/>
        <v>#DIV/0!</v>
      </c>
      <c r="W80" s="184" t="e">
        <f t="shared" ca="1" si="45"/>
        <v>#DIV/0!</v>
      </c>
    </row>
    <row r="81" spans="1:23" s="66" customFormat="1" ht="15" customHeight="1">
      <c r="B81" s="593"/>
      <c r="C81" s="187">
        <f t="shared" si="26"/>
        <v>0</v>
      </c>
      <c r="D81" s="187">
        <f t="shared" si="30"/>
        <v>0</v>
      </c>
      <c r="E81" s="187">
        <f t="shared" si="31"/>
        <v>0</v>
      </c>
      <c r="F81" s="187">
        <f t="shared" si="32"/>
        <v>0</v>
      </c>
      <c r="G81" s="187"/>
      <c r="H81" s="187">
        <f t="shared" si="33"/>
        <v>0</v>
      </c>
      <c r="I81" s="187">
        <f>IF(C81=0,0,토크교정기BMC!F$90*100/2)</f>
        <v>0</v>
      </c>
      <c r="J81" s="187">
        <f t="shared" si="34"/>
        <v>0</v>
      </c>
      <c r="K81" s="184" t="str">
        <f t="shared" si="35"/>
        <v>∞</v>
      </c>
      <c r="L81" s="187">
        <f t="shared" ca="1" si="27"/>
        <v>2</v>
      </c>
      <c r="M81" s="211">
        <f t="shared" ca="1" si="36"/>
        <v>0</v>
      </c>
      <c r="N81" s="184">
        <f t="shared" si="37"/>
        <v>0</v>
      </c>
      <c r="O81" s="317">
        <f t="shared" ca="1" si="38"/>
        <v>0</v>
      </c>
      <c r="P81" s="316">
        <f t="shared" ca="1" si="46"/>
        <v>6</v>
      </c>
      <c r="Q81" s="316" t="e">
        <f t="shared" ca="1" si="39"/>
        <v>#DIV/0!</v>
      </c>
      <c r="R81" s="184" t="e">
        <f t="shared" ca="1" si="40"/>
        <v>#DIV/0!</v>
      </c>
      <c r="S81" s="184">
        <f t="shared" si="28"/>
        <v>0</v>
      </c>
      <c r="T81" s="187">
        <f t="shared" ca="1" si="29"/>
        <v>0</v>
      </c>
      <c r="U81" s="316">
        <f t="shared" ca="1" si="47"/>
        <v>6</v>
      </c>
      <c r="V81" s="316" t="e">
        <f t="shared" ca="1" si="41"/>
        <v>#DIV/0!</v>
      </c>
      <c r="W81" s="184" t="e">
        <f t="shared" ca="1" si="45"/>
        <v>#DIV/0!</v>
      </c>
    </row>
    <row r="82" spans="1:23" s="66" customFormat="1" ht="15" customHeight="1">
      <c r="B82" s="593"/>
      <c r="C82" s="187">
        <f t="shared" si="26"/>
        <v>0</v>
      </c>
      <c r="D82" s="187">
        <f t="shared" si="30"/>
        <v>0</v>
      </c>
      <c r="E82" s="187">
        <f t="shared" si="31"/>
        <v>0</v>
      </c>
      <c r="F82" s="187">
        <f t="shared" si="32"/>
        <v>0</v>
      </c>
      <c r="G82" s="187"/>
      <c r="H82" s="187">
        <f t="shared" si="33"/>
        <v>0</v>
      </c>
      <c r="I82" s="187">
        <f>IF(C82=0,0,토크교정기BMC!F$90*100/2)</f>
        <v>0</v>
      </c>
      <c r="J82" s="187">
        <f t="shared" si="34"/>
        <v>0</v>
      </c>
      <c r="K82" s="184" t="str">
        <f t="shared" si="35"/>
        <v>∞</v>
      </c>
      <c r="L82" s="187">
        <f t="shared" ca="1" si="27"/>
        <v>2</v>
      </c>
      <c r="M82" s="211">
        <f t="shared" ca="1" si="36"/>
        <v>0</v>
      </c>
      <c r="N82" s="184">
        <f t="shared" si="37"/>
        <v>0</v>
      </c>
      <c r="O82" s="317">
        <f t="shared" ca="1" si="38"/>
        <v>0</v>
      </c>
      <c r="P82" s="316">
        <f t="shared" ca="1" si="46"/>
        <v>6</v>
      </c>
      <c r="Q82" s="316" t="e">
        <f t="shared" ca="1" si="39"/>
        <v>#DIV/0!</v>
      </c>
      <c r="R82" s="184" t="e">
        <f t="shared" ca="1" si="40"/>
        <v>#DIV/0!</v>
      </c>
      <c r="S82" s="184">
        <f t="shared" si="28"/>
        <v>0</v>
      </c>
      <c r="T82" s="187">
        <f t="shared" ca="1" si="29"/>
        <v>0</v>
      </c>
      <c r="U82" s="316">
        <f t="shared" ca="1" si="47"/>
        <v>6</v>
      </c>
      <c r="V82" s="316" t="e">
        <f t="shared" ca="1" si="41"/>
        <v>#DIV/0!</v>
      </c>
      <c r="W82" s="184" t="e">
        <f t="shared" ca="1" si="45"/>
        <v>#DIV/0!</v>
      </c>
    </row>
    <row r="83" spans="1:23" s="66" customFormat="1" ht="15" customHeight="1">
      <c r="B83" s="593"/>
      <c r="C83" s="187">
        <f t="shared" si="26"/>
        <v>0</v>
      </c>
      <c r="D83" s="187">
        <f t="shared" si="30"/>
        <v>0</v>
      </c>
      <c r="E83" s="187">
        <f t="shared" si="31"/>
        <v>0</v>
      </c>
      <c r="F83" s="187">
        <f t="shared" si="32"/>
        <v>0</v>
      </c>
      <c r="G83" s="187"/>
      <c r="H83" s="187">
        <f t="shared" si="33"/>
        <v>0</v>
      </c>
      <c r="I83" s="187">
        <f>IF(C83=0,0,토크교정기BMC!F$90*100/2)</f>
        <v>0</v>
      </c>
      <c r="J83" s="187">
        <f t="shared" si="34"/>
        <v>0</v>
      </c>
      <c r="K83" s="184" t="str">
        <f t="shared" si="35"/>
        <v>∞</v>
      </c>
      <c r="L83" s="187">
        <f t="shared" ca="1" si="27"/>
        <v>2</v>
      </c>
      <c r="M83" s="211">
        <f t="shared" ca="1" si="36"/>
        <v>0</v>
      </c>
      <c r="N83" s="184">
        <f t="shared" si="37"/>
        <v>0</v>
      </c>
      <c r="O83" s="317">
        <f t="shared" ca="1" si="38"/>
        <v>0</v>
      </c>
      <c r="P83" s="316">
        <f t="shared" ca="1" si="46"/>
        <v>6</v>
      </c>
      <c r="Q83" s="316" t="e">
        <f t="shared" ca="1" si="39"/>
        <v>#DIV/0!</v>
      </c>
      <c r="R83" s="184" t="e">
        <f t="shared" ca="1" si="40"/>
        <v>#DIV/0!</v>
      </c>
      <c r="S83" s="184">
        <f t="shared" si="28"/>
        <v>0</v>
      </c>
      <c r="T83" s="187">
        <f t="shared" ca="1" si="29"/>
        <v>0</v>
      </c>
      <c r="U83" s="316">
        <f t="shared" ca="1" si="47"/>
        <v>6</v>
      </c>
      <c r="V83" s="316" t="e">
        <f t="shared" ca="1" si="41"/>
        <v>#DIV/0!</v>
      </c>
      <c r="W83" s="184" t="e">
        <f t="shared" ca="1" si="45"/>
        <v>#DIV/0!</v>
      </c>
    </row>
    <row r="84" spans="1:23" s="66" customFormat="1" ht="15" customHeight="1">
      <c r="B84" s="593"/>
      <c r="C84" s="187">
        <f t="shared" si="26"/>
        <v>0</v>
      </c>
      <c r="D84" s="187">
        <f t="shared" si="30"/>
        <v>0</v>
      </c>
      <c r="E84" s="187">
        <f t="shared" si="31"/>
        <v>0</v>
      </c>
      <c r="F84" s="187">
        <f t="shared" si="32"/>
        <v>0</v>
      </c>
      <c r="G84" s="187"/>
      <c r="H84" s="187">
        <f t="shared" si="33"/>
        <v>0</v>
      </c>
      <c r="I84" s="187">
        <f>IF(C84=0,0,토크교정기BMC!F$90*100/2)</f>
        <v>0</v>
      </c>
      <c r="J84" s="187">
        <f t="shared" si="34"/>
        <v>0</v>
      </c>
      <c r="K84" s="184" t="str">
        <f t="shared" si="35"/>
        <v>∞</v>
      </c>
      <c r="L84" s="187">
        <f t="shared" ca="1" si="27"/>
        <v>2</v>
      </c>
      <c r="M84" s="211">
        <f t="shared" ca="1" si="36"/>
        <v>0</v>
      </c>
      <c r="N84" s="184">
        <f t="shared" si="37"/>
        <v>0</v>
      </c>
      <c r="O84" s="317">
        <f t="shared" ca="1" si="38"/>
        <v>0</v>
      </c>
      <c r="P84" s="316">
        <f t="shared" ca="1" si="46"/>
        <v>6</v>
      </c>
      <c r="Q84" s="316" t="e">
        <f t="shared" ca="1" si="39"/>
        <v>#DIV/0!</v>
      </c>
      <c r="R84" s="184" t="e">
        <f t="shared" ca="1" si="40"/>
        <v>#DIV/0!</v>
      </c>
      <c r="S84" s="184">
        <f t="shared" si="28"/>
        <v>0</v>
      </c>
      <c r="T84" s="187">
        <f t="shared" ca="1" si="29"/>
        <v>0</v>
      </c>
      <c r="U84" s="316">
        <f t="shared" ca="1" si="47"/>
        <v>6</v>
      </c>
      <c r="V84" s="316" t="e">
        <f t="shared" ca="1" si="41"/>
        <v>#DIV/0!</v>
      </c>
      <c r="W84" s="184" t="e">
        <f t="shared" ca="1" si="45"/>
        <v>#DIV/0!</v>
      </c>
    </row>
    <row r="85" spans="1:23" s="66" customFormat="1" ht="15" customHeight="1">
      <c r="B85" s="593"/>
      <c r="C85" s="187">
        <f t="shared" si="26"/>
        <v>0</v>
      </c>
      <c r="D85" s="187">
        <f t="shared" si="30"/>
        <v>0</v>
      </c>
      <c r="E85" s="187">
        <f t="shared" si="31"/>
        <v>0</v>
      </c>
      <c r="F85" s="187">
        <f t="shared" si="32"/>
        <v>0</v>
      </c>
      <c r="G85" s="187"/>
      <c r="H85" s="187">
        <f t="shared" si="33"/>
        <v>0</v>
      </c>
      <c r="I85" s="187">
        <f>IF(C85=0,0,토크교정기BMC!F$90*100/2)</f>
        <v>0</v>
      </c>
      <c r="J85" s="187">
        <f t="shared" si="34"/>
        <v>0</v>
      </c>
      <c r="K85" s="184" t="str">
        <f t="shared" si="35"/>
        <v>∞</v>
      </c>
      <c r="L85" s="187">
        <f t="shared" ca="1" si="27"/>
        <v>2</v>
      </c>
      <c r="M85" s="211">
        <f t="shared" ca="1" si="36"/>
        <v>0</v>
      </c>
      <c r="N85" s="184">
        <f t="shared" si="37"/>
        <v>0</v>
      </c>
      <c r="O85" s="317">
        <f t="shared" ca="1" si="38"/>
        <v>0</v>
      </c>
      <c r="P85" s="316">
        <f t="shared" ca="1" si="46"/>
        <v>6</v>
      </c>
      <c r="Q85" s="316" t="e">
        <f t="shared" ca="1" si="39"/>
        <v>#DIV/0!</v>
      </c>
      <c r="R85" s="184" t="e">
        <f t="shared" ca="1" si="40"/>
        <v>#DIV/0!</v>
      </c>
      <c r="S85" s="184">
        <f t="shared" si="28"/>
        <v>0</v>
      </c>
      <c r="T85" s="187">
        <f t="shared" ca="1" si="29"/>
        <v>0</v>
      </c>
      <c r="U85" s="316">
        <f t="shared" ca="1" si="47"/>
        <v>6</v>
      </c>
      <c r="V85" s="316" t="e">
        <f t="shared" ca="1" si="41"/>
        <v>#DIV/0!</v>
      </c>
      <c r="W85" s="184" t="e">
        <f t="shared" ca="1" si="45"/>
        <v>#DIV/0!</v>
      </c>
    </row>
    <row r="86" spans="1:23" s="66" customFormat="1" ht="15" customHeight="1">
      <c r="B86" s="593"/>
      <c r="C86" s="187">
        <f t="shared" si="26"/>
        <v>0</v>
      </c>
      <c r="D86" s="187">
        <f t="shared" si="30"/>
        <v>0</v>
      </c>
      <c r="E86" s="187">
        <f t="shared" si="31"/>
        <v>0</v>
      </c>
      <c r="F86" s="187">
        <f t="shared" si="32"/>
        <v>0</v>
      </c>
      <c r="G86" s="187"/>
      <c r="H86" s="187">
        <f t="shared" si="33"/>
        <v>0</v>
      </c>
      <c r="I86" s="187">
        <f>IF(C86=0,0,토크교정기BMC!F$90*100/2)</f>
        <v>0</v>
      </c>
      <c r="J86" s="187">
        <f t="shared" si="34"/>
        <v>0</v>
      </c>
      <c r="K86" s="184" t="str">
        <f t="shared" si="35"/>
        <v>∞</v>
      </c>
      <c r="L86" s="187">
        <f t="shared" ca="1" si="27"/>
        <v>2</v>
      </c>
      <c r="M86" s="211">
        <f t="shared" ca="1" si="36"/>
        <v>0</v>
      </c>
      <c r="N86" s="184">
        <f t="shared" si="37"/>
        <v>0</v>
      </c>
      <c r="O86" s="317">
        <f t="shared" ca="1" si="38"/>
        <v>0</v>
      </c>
      <c r="P86" s="316">
        <f t="shared" ca="1" si="46"/>
        <v>6</v>
      </c>
      <c r="Q86" s="316" t="e">
        <f t="shared" ca="1" si="39"/>
        <v>#DIV/0!</v>
      </c>
      <c r="R86" s="184" t="e">
        <f t="shared" ca="1" si="40"/>
        <v>#DIV/0!</v>
      </c>
      <c r="S86" s="184">
        <f t="shared" si="28"/>
        <v>0</v>
      </c>
      <c r="T86" s="187">
        <f t="shared" ca="1" si="29"/>
        <v>0</v>
      </c>
      <c r="U86" s="316">
        <f t="shared" ca="1" si="47"/>
        <v>6</v>
      </c>
      <c r="V86" s="316" t="e">
        <f t="shared" ca="1" si="41"/>
        <v>#DIV/0!</v>
      </c>
      <c r="W86" s="184" t="e">
        <f t="shared" ca="1" si="45"/>
        <v>#DIV/0!</v>
      </c>
    </row>
    <row r="87" spans="1:23" s="66" customFormat="1" ht="15" customHeight="1">
      <c r="B87" s="593"/>
      <c r="C87" s="187">
        <f t="shared" si="26"/>
        <v>0</v>
      </c>
      <c r="D87" s="187">
        <f t="shared" si="30"/>
        <v>0</v>
      </c>
      <c r="E87" s="187">
        <f t="shared" si="31"/>
        <v>0</v>
      </c>
      <c r="F87" s="187">
        <f t="shared" si="32"/>
        <v>0</v>
      </c>
      <c r="G87" s="187"/>
      <c r="H87" s="187">
        <f t="shared" si="33"/>
        <v>0</v>
      </c>
      <c r="I87" s="187">
        <f>IF(C87=0,0,토크교정기BMC!F$90*100/2)</f>
        <v>0</v>
      </c>
      <c r="J87" s="187">
        <f t="shared" si="34"/>
        <v>0</v>
      </c>
      <c r="K87" s="184" t="str">
        <f t="shared" si="35"/>
        <v>∞</v>
      </c>
      <c r="L87" s="187">
        <f t="shared" ca="1" si="27"/>
        <v>2</v>
      </c>
      <c r="M87" s="211">
        <f t="shared" ca="1" si="36"/>
        <v>0</v>
      </c>
      <c r="N87" s="184">
        <f t="shared" si="37"/>
        <v>0</v>
      </c>
      <c r="O87" s="317">
        <f t="shared" ca="1" si="38"/>
        <v>0</v>
      </c>
      <c r="P87" s="316">
        <f t="shared" ca="1" si="46"/>
        <v>6</v>
      </c>
      <c r="Q87" s="316" t="e">
        <f t="shared" ca="1" si="39"/>
        <v>#DIV/0!</v>
      </c>
      <c r="R87" s="184" t="e">
        <f t="shared" ca="1" si="40"/>
        <v>#DIV/0!</v>
      </c>
      <c r="S87" s="184">
        <f t="shared" si="28"/>
        <v>0</v>
      </c>
      <c r="T87" s="187">
        <f t="shared" ca="1" si="29"/>
        <v>0</v>
      </c>
      <c r="U87" s="316">
        <f t="shared" ca="1" si="47"/>
        <v>6</v>
      </c>
      <c r="V87" s="316" t="e">
        <f t="shared" ca="1" si="41"/>
        <v>#DIV/0!</v>
      </c>
      <c r="W87" s="184" t="e">
        <f t="shared" ca="1" si="45"/>
        <v>#DIV/0!</v>
      </c>
    </row>
    <row r="88" spans="1:23" s="66" customFormat="1" ht="15" customHeight="1">
      <c r="B88" s="593"/>
      <c r="C88" s="187">
        <f t="shared" si="26"/>
        <v>0</v>
      </c>
      <c r="D88" s="187">
        <f t="shared" si="30"/>
        <v>0</v>
      </c>
      <c r="E88" s="187">
        <f t="shared" si="31"/>
        <v>0</v>
      </c>
      <c r="F88" s="187">
        <f t="shared" si="32"/>
        <v>0</v>
      </c>
      <c r="G88" s="187"/>
      <c r="H88" s="187">
        <f t="shared" si="33"/>
        <v>0</v>
      </c>
      <c r="I88" s="187">
        <f>IF(C88=0,0,토크교정기BMC!F$90*100/2)</f>
        <v>0</v>
      </c>
      <c r="J88" s="187">
        <f t="shared" si="34"/>
        <v>0</v>
      </c>
      <c r="K88" s="184" t="str">
        <f t="shared" si="35"/>
        <v>∞</v>
      </c>
      <c r="L88" s="187">
        <f t="shared" ca="1" si="27"/>
        <v>2</v>
      </c>
      <c r="M88" s="211">
        <f t="shared" ca="1" si="36"/>
        <v>0</v>
      </c>
      <c r="N88" s="184">
        <f t="shared" si="37"/>
        <v>0</v>
      </c>
      <c r="O88" s="317">
        <f t="shared" ca="1" si="38"/>
        <v>0</v>
      </c>
      <c r="P88" s="316">
        <f t="shared" ca="1" si="46"/>
        <v>6</v>
      </c>
      <c r="Q88" s="316" t="e">
        <f t="shared" ca="1" si="39"/>
        <v>#DIV/0!</v>
      </c>
      <c r="R88" s="184" t="e">
        <f t="shared" ca="1" si="40"/>
        <v>#DIV/0!</v>
      </c>
      <c r="S88" s="184">
        <f t="shared" si="28"/>
        <v>0</v>
      </c>
      <c r="T88" s="187">
        <f t="shared" ca="1" si="29"/>
        <v>0</v>
      </c>
      <c r="U88" s="316">
        <f t="shared" ca="1" si="47"/>
        <v>6</v>
      </c>
      <c r="V88" s="316" t="e">
        <f t="shared" ca="1" si="41"/>
        <v>#DIV/0!</v>
      </c>
      <c r="W88" s="184" t="e">
        <f t="shared" ca="1" si="45"/>
        <v>#DIV/0!</v>
      </c>
    </row>
    <row r="89" spans="1:23" s="66" customFormat="1" ht="15" customHeight="1">
      <c r="B89" s="595"/>
      <c r="C89" s="187">
        <f t="shared" si="26"/>
        <v>0</v>
      </c>
      <c r="D89" s="187">
        <f t="shared" si="30"/>
        <v>0</v>
      </c>
      <c r="E89" s="187">
        <f t="shared" si="31"/>
        <v>0</v>
      </c>
      <c r="F89" s="187">
        <f t="shared" si="32"/>
        <v>0</v>
      </c>
      <c r="G89" s="187"/>
      <c r="H89" s="187">
        <f t="shared" si="33"/>
        <v>0</v>
      </c>
      <c r="I89" s="187">
        <f>IF(C89=0,0,토크교정기BMC!F$90*100/2)</f>
        <v>0</v>
      </c>
      <c r="J89" s="187">
        <f t="shared" si="34"/>
        <v>0</v>
      </c>
      <c r="K89" s="184" t="str">
        <f t="shared" si="35"/>
        <v>∞</v>
      </c>
      <c r="L89" s="187">
        <f t="shared" ca="1" si="27"/>
        <v>2</v>
      </c>
      <c r="M89" s="211">
        <f t="shared" ca="1" si="36"/>
        <v>0</v>
      </c>
      <c r="N89" s="184">
        <f t="shared" si="37"/>
        <v>0</v>
      </c>
      <c r="O89" s="317">
        <f t="shared" ca="1" si="38"/>
        <v>0</v>
      </c>
      <c r="P89" s="316">
        <f t="shared" ca="1" si="46"/>
        <v>6</v>
      </c>
      <c r="Q89" s="316" t="e">
        <f t="shared" ca="1" si="39"/>
        <v>#DIV/0!</v>
      </c>
      <c r="R89" s="184" t="e">
        <f t="shared" ca="1" si="40"/>
        <v>#DIV/0!</v>
      </c>
      <c r="S89" s="184">
        <f t="shared" si="28"/>
        <v>0</v>
      </c>
      <c r="T89" s="187">
        <f t="shared" ca="1" si="29"/>
        <v>0</v>
      </c>
      <c r="U89" s="316">
        <f t="shared" ca="1" si="47"/>
        <v>6</v>
      </c>
      <c r="V89" s="316" t="e">
        <f t="shared" ca="1" si="41"/>
        <v>#DIV/0!</v>
      </c>
      <c r="W89" s="184" t="e">
        <f t="shared" ca="1" si="45"/>
        <v>#DIV/0!</v>
      </c>
    </row>
    <row r="90" spans="1:23" s="66" customFormat="1" ht="15" customHeight="1">
      <c r="B90" s="191"/>
      <c r="C90" s="191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43"/>
      <c r="O90" s="43"/>
      <c r="P90" s="43"/>
      <c r="Q90" s="43"/>
      <c r="S90"/>
      <c r="T90"/>
      <c r="U90"/>
      <c r="V90"/>
    </row>
    <row r="91" spans="1:23">
      <c r="A91" s="193" t="s">
        <v>357</v>
      </c>
    </row>
    <row r="92" spans="1:23" ht="24" customHeight="1">
      <c r="B92" s="566" t="s">
        <v>358</v>
      </c>
      <c r="C92" s="338" t="s">
        <v>231</v>
      </c>
      <c r="D92" s="338" t="s">
        <v>359</v>
      </c>
      <c r="E92" s="312" t="s">
        <v>649</v>
      </c>
      <c r="F92" s="312" t="s">
        <v>648</v>
      </c>
      <c r="G92" s="338" t="s">
        <v>240</v>
      </c>
      <c r="H92" s="338" t="s">
        <v>360</v>
      </c>
      <c r="I92" s="338" t="s">
        <v>361</v>
      </c>
      <c r="J92" s="338" t="s">
        <v>362</v>
      </c>
      <c r="K92" s="338" t="s">
        <v>334</v>
      </c>
      <c r="L92" s="584" t="s">
        <v>363</v>
      </c>
      <c r="N92" s="226" t="s">
        <v>364</v>
      </c>
      <c r="O92" s="226" t="s">
        <v>365</v>
      </c>
      <c r="Q92" s="338"/>
      <c r="R92" s="338" t="s">
        <v>663</v>
      </c>
      <c r="S92" s="340" t="s">
        <v>661</v>
      </c>
    </row>
    <row r="93" spans="1:23">
      <c r="B93" s="567"/>
      <c r="C93" s="339" t="s">
        <v>232</v>
      </c>
      <c r="D93" s="339" t="s">
        <v>366</v>
      </c>
      <c r="E93" s="339" t="s">
        <v>366</v>
      </c>
      <c r="F93" s="339" t="s">
        <v>232</v>
      </c>
      <c r="G93" s="339" t="s">
        <v>367</v>
      </c>
      <c r="H93" s="339" t="s">
        <v>238</v>
      </c>
      <c r="I93" s="339" t="s">
        <v>355</v>
      </c>
      <c r="J93" s="339" t="s">
        <v>355</v>
      </c>
      <c r="K93" s="195" t="s">
        <v>229</v>
      </c>
      <c r="L93" s="585"/>
      <c r="N93" s="184">
        <v>0</v>
      </c>
      <c r="O93" s="186" t="s">
        <v>368</v>
      </c>
      <c r="Q93" s="340"/>
      <c r="R93" s="340" t="s">
        <v>369</v>
      </c>
      <c r="S93" s="340" t="s">
        <v>662</v>
      </c>
    </row>
    <row r="94" spans="1:23">
      <c r="B94" s="581" t="s">
        <v>230</v>
      </c>
      <c r="C94" s="184" t="e">
        <f ca="1">TEXT(D13,S$97)</f>
        <v>#N/A</v>
      </c>
      <c r="D94" s="184" t="str">
        <f>IF(L94=FALSE,"-",TEXT(K13,S$97))</f>
        <v>-</v>
      </c>
      <c r="E94" s="313" t="str">
        <f>IF(L94=FALSE,"-",TEXT(ROUND(K13,R$97)-ROUND(D13,R$97),S$97))</f>
        <v>-</v>
      </c>
      <c r="F94" s="184" t="s">
        <v>393</v>
      </c>
      <c r="G94" s="184" t="s">
        <v>393</v>
      </c>
      <c r="H94" s="184" t="s">
        <v>393</v>
      </c>
      <c r="I94" s="184" t="s">
        <v>393</v>
      </c>
      <c r="J94" s="184" t="s">
        <v>393</v>
      </c>
      <c r="K94" s="607">
        <f ca="1">MAX(L54:L89)</f>
        <v>2</v>
      </c>
      <c r="L94" s="213" t="b">
        <f>IF(OR(Torque_1!A7="",Torque_1!V7=""),FALSE,TRUE)</f>
        <v>0</v>
      </c>
      <c r="N94" s="184">
        <v>1</v>
      </c>
      <c r="O94" s="186" t="s">
        <v>370</v>
      </c>
      <c r="Q94" s="226" t="s">
        <v>657</v>
      </c>
      <c r="R94" s="196">
        <f ca="1">P54</f>
        <v>6</v>
      </c>
      <c r="S94" s="197" t="str">
        <f ca="1">OFFSET($O$92,MATCH(R94,$N$93:$N$99,0),0)</f>
        <v>0.000 000</v>
      </c>
    </row>
    <row r="95" spans="1:23">
      <c r="B95" s="582"/>
      <c r="C95" s="184" t="e">
        <f t="shared" ref="C95:C129" ca="1" si="48">TEXT(D14,S$97)</f>
        <v>#N/A</v>
      </c>
      <c r="D95" s="184" t="str">
        <f t="shared" ref="D95:D129" si="49">IF(L95=FALSE,"-",TEXT(K14,S$97))</f>
        <v>-</v>
      </c>
      <c r="E95" s="313" t="str">
        <f t="shared" ref="E95:E129" si="50">IF(L95=FALSE,"-",TEXT(ROUND(K14,R$97)-ROUND(D14,R$97),S$97))</f>
        <v>-</v>
      </c>
      <c r="F95" s="313" t="e">
        <f ca="1">TEXT(W55,S$97)</f>
        <v>#DIV/0!</v>
      </c>
      <c r="G95" s="184" t="e">
        <f t="shared" ref="G95:G111" ca="1" si="51">TEXT(R55,$S$94)</f>
        <v>#DIV/0!</v>
      </c>
      <c r="H95" s="184" t="str">
        <f t="shared" ref="H95:J111" ca="1" si="52">TEXT(X14,$S$94)</f>
        <v>0.000 000</v>
      </c>
      <c r="I95" s="184" t="str">
        <f t="shared" ca="1" si="52"/>
        <v>0.000 000</v>
      </c>
      <c r="J95" s="184" t="e">
        <f t="shared" ca="1" si="52"/>
        <v>#DIV/0!</v>
      </c>
      <c r="K95" s="608"/>
      <c r="L95" s="184" t="b">
        <f>IF(OR(Torque_1!A8="",Torque_1!V8=""),FALSE,TRUE)</f>
        <v>0</v>
      </c>
      <c r="N95" s="184">
        <v>2</v>
      </c>
      <c r="O95" s="186" t="s">
        <v>371</v>
      </c>
      <c r="Q95" s="226" t="s">
        <v>658</v>
      </c>
      <c r="R95" s="196">
        <f ca="1">U54</f>
        <v>6</v>
      </c>
      <c r="S95" s="197" t="str">
        <f ca="1">OFFSET($O$92,MATCH(R95,$N$93:$N$99,0),0)</f>
        <v>0.000 000</v>
      </c>
    </row>
    <row r="96" spans="1:23">
      <c r="B96" s="582"/>
      <c r="C96" s="184" t="e">
        <f t="shared" ca="1" si="48"/>
        <v>#N/A</v>
      </c>
      <c r="D96" s="184" t="str">
        <f t="shared" si="49"/>
        <v>-</v>
      </c>
      <c r="E96" s="313" t="str">
        <f t="shared" si="50"/>
        <v>-</v>
      </c>
      <c r="F96" s="313" t="e">
        <f t="shared" ref="F96:F129" ca="1" si="53">TEXT(W56,S$97)</f>
        <v>#DIV/0!</v>
      </c>
      <c r="G96" s="184" t="e">
        <f t="shared" ca="1" si="51"/>
        <v>#DIV/0!</v>
      </c>
      <c r="H96" s="184" t="str">
        <f t="shared" ca="1" si="52"/>
        <v>0.000 000</v>
      </c>
      <c r="I96" s="184" t="str">
        <f t="shared" ca="1" si="52"/>
        <v>0.000 000</v>
      </c>
      <c r="J96" s="184" t="e">
        <f t="shared" ca="1" si="52"/>
        <v>#DIV/0!</v>
      </c>
      <c r="K96" s="608"/>
      <c r="L96" s="184" t="b">
        <f>IF(OR(Torque_1!A9="",Torque_1!V9=""),FALSE,TRUE)</f>
        <v>0</v>
      </c>
      <c r="N96" s="184">
        <v>3</v>
      </c>
      <c r="O96" s="186" t="s">
        <v>373</v>
      </c>
      <c r="Q96" s="226" t="s">
        <v>372</v>
      </c>
      <c r="R96" s="184">
        <f>LEN(G3)-2</f>
        <v>-1</v>
      </c>
      <c r="S96" s="184" t="e">
        <f ca="1">OFFSET(O92,MATCH(R96,N93:N99,0),0)</f>
        <v>#N/A</v>
      </c>
      <c r="T96" s="184" t="e">
        <f ca="1">TEXT(G3,S96)</f>
        <v>#N/A</v>
      </c>
    </row>
    <row r="97" spans="2:19">
      <c r="B97" s="582"/>
      <c r="C97" s="184" t="e">
        <f t="shared" ca="1" si="48"/>
        <v>#N/A</v>
      </c>
      <c r="D97" s="184" t="str">
        <f t="shared" si="49"/>
        <v>-</v>
      </c>
      <c r="E97" s="313" t="str">
        <f t="shared" si="50"/>
        <v>-</v>
      </c>
      <c r="F97" s="313" t="e">
        <f t="shared" ca="1" si="53"/>
        <v>#DIV/0!</v>
      </c>
      <c r="G97" s="184" t="e">
        <f t="shared" ca="1" si="51"/>
        <v>#DIV/0!</v>
      </c>
      <c r="H97" s="184" t="str">
        <f t="shared" ca="1" si="52"/>
        <v>0.000 000</v>
      </c>
      <c r="I97" s="184" t="str">
        <f t="shared" ca="1" si="52"/>
        <v>0.000 000</v>
      </c>
      <c r="J97" s="184" t="e">
        <f t="shared" ca="1" si="52"/>
        <v>#DIV/0!</v>
      </c>
      <c r="K97" s="608"/>
      <c r="L97" s="184" t="b">
        <f>IF(OR(Torque_1!A10="",Torque_1!V10=""),FALSE,TRUE)</f>
        <v>0</v>
      </c>
      <c r="N97" s="184">
        <v>4</v>
      </c>
      <c r="O97" s="186" t="s">
        <v>374</v>
      </c>
      <c r="Q97" s="226" t="s">
        <v>665</v>
      </c>
      <c r="R97" s="184">
        <f>IF(R98=TRUE,R95,R96)</f>
        <v>-1</v>
      </c>
      <c r="S97" s="184" t="e">
        <f ca="1">IF(R98=TRUE,S95,S96)</f>
        <v>#N/A</v>
      </c>
    </row>
    <row r="98" spans="2:19">
      <c r="B98" s="582"/>
      <c r="C98" s="184" t="e">
        <f t="shared" ca="1" si="48"/>
        <v>#N/A</v>
      </c>
      <c r="D98" s="184" t="str">
        <f t="shared" si="49"/>
        <v>-</v>
      </c>
      <c r="E98" s="313" t="str">
        <f t="shared" si="50"/>
        <v>-</v>
      </c>
      <c r="F98" s="313" t="e">
        <f t="shared" ca="1" si="53"/>
        <v>#DIV/0!</v>
      </c>
      <c r="G98" s="184" t="e">
        <f t="shared" ca="1" si="51"/>
        <v>#DIV/0!</v>
      </c>
      <c r="H98" s="184" t="str">
        <f t="shared" ca="1" si="52"/>
        <v>0.000 000</v>
      </c>
      <c r="I98" s="184" t="str">
        <f t="shared" ca="1" si="52"/>
        <v>0.000 000</v>
      </c>
      <c r="J98" s="184" t="e">
        <f t="shared" ca="1" si="52"/>
        <v>#DIV/0!</v>
      </c>
      <c r="K98" s="608"/>
      <c r="L98" s="184" t="b">
        <f>IF(OR(Torque_1!A11="",Torque_1!V11=""),FALSE,TRUE)</f>
        <v>0</v>
      </c>
      <c r="N98" s="184">
        <v>5</v>
      </c>
      <c r="O98" s="186" t="s">
        <v>375</v>
      </c>
      <c r="Q98" s="226" t="s">
        <v>664</v>
      </c>
      <c r="R98" s="184" t="b">
        <f>OR(기본정보!A46=1,기본정보!A46=30374)</f>
        <v>0</v>
      </c>
    </row>
    <row r="99" spans="2:19">
      <c r="B99" s="582"/>
      <c r="C99" s="184" t="e">
        <f t="shared" ca="1" si="48"/>
        <v>#N/A</v>
      </c>
      <c r="D99" s="184" t="str">
        <f t="shared" si="49"/>
        <v>-</v>
      </c>
      <c r="E99" s="313" t="str">
        <f t="shared" si="50"/>
        <v>-</v>
      </c>
      <c r="F99" s="313" t="e">
        <f t="shared" ca="1" si="53"/>
        <v>#DIV/0!</v>
      </c>
      <c r="G99" s="184" t="e">
        <f t="shared" ca="1" si="51"/>
        <v>#DIV/0!</v>
      </c>
      <c r="H99" s="184" t="str">
        <f t="shared" ca="1" si="52"/>
        <v>0.000 000</v>
      </c>
      <c r="I99" s="184" t="str">
        <f t="shared" ca="1" si="52"/>
        <v>0.000 000</v>
      </c>
      <c r="J99" s="184" t="e">
        <f t="shared" ca="1" si="52"/>
        <v>#DIV/0!</v>
      </c>
      <c r="K99" s="608"/>
      <c r="L99" s="184" t="b">
        <f>IF(OR(Torque_1!A12="",Torque_1!V12=""),FALSE,TRUE)</f>
        <v>0</v>
      </c>
      <c r="N99" s="184">
        <v>6</v>
      </c>
      <c r="O99" s="186" t="s">
        <v>656</v>
      </c>
    </row>
    <row r="100" spans="2:19">
      <c r="B100" s="582"/>
      <c r="C100" s="184" t="e">
        <f t="shared" ca="1" si="48"/>
        <v>#N/A</v>
      </c>
      <c r="D100" s="184" t="str">
        <f t="shared" si="49"/>
        <v>-</v>
      </c>
      <c r="E100" s="313" t="str">
        <f t="shared" si="50"/>
        <v>-</v>
      </c>
      <c r="F100" s="313" t="e">
        <f t="shared" ca="1" si="53"/>
        <v>#DIV/0!</v>
      </c>
      <c r="G100" s="184" t="e">
        <f t="shared" ca="1" si="51"/>
        <v>#DIV/0!</v>
      </c>
      <c r="H100" s="184" t="str">
        <f t="shared" ca="1" si="52"/>
        <v>0.000 000</v>
      </c>
      <c r="I100" s="184" t="str">
        <f t="shared" ca="1" si="52"/>
        <v>0.000 000</v>
      </c>
      <c r="J100" s="184" t="e">
        <f t="shared" ca="1" si="52"/>
        <v>#DIV/0!</v>
      </c>
      <c r="K100" s="608"/>
      <c r="L100" s="184" t="b">
        <f>IF(OR(Torque_1!A13="",Torque_1!V13=""),FALSE,TRUE)</f>
        <v>0</v>
      </c>
    </row>
    <row r="101" spans="2:19">
      <c r="B101" s="582"/>
      <c r="C101" s="184" t="e">
        <f t="shared" ca="1" si="48"/>
        <v>#N/A</v>
      </c>
      <c r="D101" s="184" t="str">
        <f t="shared" si="49"/>
        <v>-</v>
      </c>
      <c r="E101" s="313" t="str">
        <f t="shared" si="50"/>
        <v>-</v>
      </c>
      <c r="F101" s="313" t="e">
        <f t="shared" ca="1" si="53"/>
        <v>#DIV/0!</v>
      </c>
      <c r="G101" s="184" t="e">
        <f t="shared" ca="1" si="51"/>
        <v>#DIV/0!</v>
      </c>
      <c r="H101" s="184" t="str">
        <f t="shared" ca="1" si="52"/>
        <v>0.000 000</v>
      </c>
      <c r="I101" s="184" t="str">
        <f t="shared" ca="1" si="52"/>
        <v>0.000 000</v>
      </c>
      <c r="J101" s="184" t="e">
        <f t="shared" ca="1" si="52"/>
        <v>#DIV/0!</v>
      </c>
      <c r="K101" s="608"/>
      <c r="L101" s="184" t="b">
        <f>IF(OR(Torque_1!A14="",Torque_1!V14=""),FALSE,TRUE)</f>
        <v>0</v>
      </c>
    </row>
    <row r="102" spans="2:19">
      <c r="B102" s="582"/>
      <c r="C102" s="184" t="e">
        <f t="shared" ca="1" si="48"/>
        <v>#N/A</v>
      </c>
      <c r="D102" s="184" t="str">
        <f t="shared" si="49"/>
        <v>-</v>
      </c>
      <c r="E102" s="313" t="str">
        <f t="shared" si="50"/>
        <v>-</v>
      </c>
      <c r="F102" s="313" t="e">
        <f t="shared" ca="1" si="53"/>
        <v>#DIV/0!</v>
      </c>
      <c r="G102" s="184" t="e">
        <f t="shared" ca="1" si="51"/>
        <v>#DIV/0!</v>
      </c>
      <c r="H102" s="184" t="str">
        <f t="shared" ca="1" si="52"/>
        <v>0.000 000</v>
      </c>
      <c r="I102" s="184" t="str">
        <f t="shared" ca="1" si="52"/>
        <v>0.000 000</v>
      </c>
      <c r="J102" s="184" t="e">
        <f t="shared" ca="1" si="52"/>
        <v>#DIV/0!</v>
      </c>
      <c r="K102" s="608"/>
      <c r="L102" s="184" t="b">
        <f>IF(OR(Torque_1!A15="",Torque_1!V15=""),FALSE,TRUE)</f>
        <v>0</v>
      </c>
    </row>
    <row r="103" spans="2:19">
      <c r="B103" s="582"/>
      <c r="C103" s="184" t="e">
        <f t="shared" ca="1" si="48"/>
        <v>#N/A</v>
      </c>
      <c r="D103" s="184" t="str">
        <f t="shared" si="49"/>
        <v>-</v>
      </c>
      <c r="E103" s="313" t="str">
        <f t="shared" si="50"/>
        <v>-</v>
      </c>
      <c r="F103" s="313" t="e">
        <f t="shared" ca="1" si="53"/>
        <v>#DIV/0!</v>
      </c>
      <c r="G103" s="184" t="e">
        <f t="shared" ca="1" si="51"/>
        <v>#DIV/0!</v>
      </c>
      <c r="H103" s="184" t="str">
        <f t="shared" ca="1" si="52"/>
        <v>0.000 000</v>
      </c>
      <c r="I103" s="184" t="str">
        <f t="shared" ca="1" si="52"/>
        <v>0.000 000</v>
      </c>
      <c r="J103" s="184" t="e">
        <f t="shared" ca="1" si="52"/>
        <v>#DIV/0!</v>
      </c>
      <c r="K103" s="608"/>
      <c r="L103" s="184" t="b">
        <f>IF(OR(Torque_1!A16="",Torque_1!V16=""),FALSE,TRUE)</f>
        <v>0</v>
      </c>
    </row>
    <row r="104" spans="2:19">
      <c r="B104" s="582"/>
      <c r="C104" s="184" t="e">
        <f t="shared" ca="1" si="48"/>
        <v>#N/A</v>
      </c>
      <c r="D104" s="184" t="str">
        <f t="shared" si="49"/>
        <v>-</v>
      </c>
      <c r="E104" s="313" t="str">
        <f t="shared" si="50"/>
        <v>-</v>
      </c>
      <c r="F104" s="313" t="e">
        <f t="shared" ca="1" si="53"/>
        <v>#DIV/0!</v>
      </c>
      <c r="G104" s="184" t="e">
        <f t="shared" ca="1" si="51"/>
        <v>#DIV/0!</v>
      </c>
      <c r="H104" s="184" t="str">
        <f t="shared" ca="1" si="52"/>
        <v>0.000 000</v>
      </c>
      <c r="I104" s="184" t="str">
        <f t="shared" ca="1" si="52"/>
        <v>0.000 000</v>
      </c>
      <c r="J104" s="184" t="e">
        <f t="shared" ca="1" si="52"/>
        <v>#DIV/0!</v>
      </c>
      <c r="K104" s="608"/>
      <c r="L104" s="184" t="b">
        <f>IF(OR(Torque_1!A17="",Torque_1!V17=""),FALSE,TRUE)</f>
        <v>0</v>
      </c>
    </row>
    <row r="105" spans="2:19">
      <c r="B105" s="582"/>
      <c r="C105" s="184" t="e">
        <f t="shared" ca="1" si="48"/>
        <v>#N/A</v>
      </c>
      <c r="D105" s="184" t="str">
        <f t="shared" si="49"/>
        <v>-</v>
      </c>
      <c r="E105" s="313" t="str">
        <f t="shared" si="50"/>
        <v>-</v>
      </c>
      <c r="F105" s="313" t="e">
        <f t="shared" ca="1" si="53"/>
        <v>#DIV/0!</v>
      </c>
      <c r="G105" s="184" t="e">
        <f t="shared" ca="1" si="51"/>
        <v>#DIV/0!</v>
      </c>
      <c r="H105" s="184" t="str">
        <f t="shared" ca="1" si="52"/>
        <v>0.000 000</v>
      </c>
      <c r="I105" s="184" t="str">
        <f t="shared" ca="1" si="52"/>
        <v>0.000 000</v>
      </c>
      <c r="J105" s="184" t="e">
        <f t="shared" ca="1" si="52"/>
        <v>#DIV/0!</v>
      </c>
      <c r="K105" s="608"/>
      <c r="L105" s="184" t="b">
        <f>IF(OR(Torque_1!A18="",Torque_1!V18=""),FALSE,TRUE)</f>
        <v>0</v>
      </c>
    </row>
    <row r="106" spans="2:19">
      <c r="B106" s="582"/>
      <c r="C106" s="184" t="e">
        <f t="shared" ca="1" si="48"/>
        <v>#N/A</v>
      </c>
      <c r="D106" s="184" t="str">
        <f t="shared" si="49"/>
        <v>-</v>
      </c>
      <c r="E106" s="313" t="str">
        <f t="shared" si="50"/>
        <v>-</v>
      </c>
      <c r="F106" s="313" t="e">
        <f t="shared" ca="1" si="53"/>
        <v>#DIV/0!</v>
      </c>
      <c r="G106" s="184" t="e">
        <f t="shared" ca="1" si="51"/>
        <v>#DIV/0!</v>
      </c>
      <c r="H106" s="184" t="str">
        <f t="shared" ca="1" si="52"/>
        <v>0.000 000</v>
      </c>
      <c r="I106" s="184" t="str">
        <f t="shared" ca="1" si="52"/>
        <v>0.000 000</v>
      </c>
      <c r="J106" s="184" t="e">
        <f t="shared" ca="1" si="52"/>
        <v>#DIV/0!</v>
      </c>
      <c r="K106" s="608"/>
      <c r="L106" s="184" t="b">
        <f>IF(OR(Torque_1!A19="",Torque_1!V19=""),FALSE,TRUE)</f>
        <v>0</v>
      </c>
    </row>
    <row r="107" spans="2:19">
      <c r="B107" s="582"/>
      <c r="C107" s="184" t="e">
        <f t="shared" ca="1" si="48"/>
        <v>#N/A</v>
      </c>
      <c r="D107" s="184" t="str">
        <f t="shared" si="49"/>
        <v>-</v>
      </c>
      <c r="E107" s="313" t="str">
        <f t="shared" si="50"/>
        <v>-</v>
      </c>
      <c r="F107" s="313" t="e">
        <f t="shared" ca="1" si="53"/>
        <v>#DIV/0!</v>
      </c>
      <c r="G107" s="184" t="e">
        <f t="shared" ca="1" si="51"/>
        <v>#DIV/0!</v>
      </c>
      <c r="H107" s="184" t="str">
        <f t="shared" ca="1" si="52"/>
        <v>0.000 000</v>
      </c>
      <c r="I107" s="184" t="str">
        <f t="shared" ca="1" si="52"/>
        <v>0.000 000</v>
      </c>
      <c r="J107" s="184" t="e">
        <f t="shared" ca="1" si="52"/>
        <v>#DIV/0!</v>
      </c>
      <c r="K107" s="608"/>
      <c r="L107" s="184" t="b">
        <f>IF(OR(Torque_1!A20="",Torque_1!V20=""),FALSE,TRUE)</f>
        <v>0</v>
      </c>
    </row>
    <row r="108" spans="2:19">
      <c r="B108" s="582"/>
      <c r="C108" s="184" t="e">
        <f t="shared" ca="1" si="48"/>
        <v>#N/A</v>
      </c>
      <c r="D108" s="184" t="str">
        <f t="shared" si="49"/>
        <v>-</v>
      </c>
      <c r="E108" s="313" t="str">
        <f t="shared" si="50"/>
        <v>-</v>
      </c>
      <c r="F108" s="313" t="e">
        <f t="shared" ca="1" si="53"/>
        <v>#DIV/0!</v>
      </c>
      <c r="G108" s="184" t="e">
        <f t="shared" ca="1" si="51"/>
        <v>#DIV/0!</v>
      </c>
      <c r="H108" s="184" t="str">
        <f t="shared" ca="1" si="52"/>
        <v>0.000 000</v>
      </c>
      <c r="I108" s="184" t="str">
        <f t="shared" ca="1" si="52"/>
        <v>0.000 000</v>
      </c>
      <c r="J108" s="184" t="e">
        <f t="shared" ca="1" si="52"/>
        <v>#DIV/0!</v>
      </c>
      <c r="K108" s="608"/>
      <c r="L108" s="184" t="b">
        <f>IF(OR(Torque_1!A21="",Torque_1!V21=""),FALSE,TRUE)</f>
        <v>0</v>
      </c>
    </row>
    <row r="109" spans="2:19">
      <c r="B109" s="582"/>
      <c r="C109" s="184" t="e">
        <f t="shared" ca="1" si="48"/>
        <v>#N/A</v>
      </c>
      <c r="D109" s="184" t="str">
        <f t="shared" si="49"/>
        <v>-</v>
      </c>
      <c r="E109" s="313" t="str">
        <f t="shared" si="50"/>
        <v>-</v>
      </c>
      <c r="F109" s="313" t="e">
        <f t="shared" ca="1" si="53"/>
        <v>#DIV/0!</v>
      </c>
      <c r="G109" s="184" t="e">
        <f t="shared" ca="1" si="51"/>
        <v>#DIV/0!</v>
      </c>
      <c r="H109" s="184" t="str">
        <f t="shared" ca="1" si="52"/>
        <v>0.000 000</v>
      </c>
      <c r="I109" s="184" t="str">
        <f t="shared" ca="1" si="52"/>
        <v>0.000 000</v>
      </c>
      <c r="J109" s="184" t="e">
        <f t="shared" ca="1" si="52"/>
        <v>#DIV/0!</v>
      </c>
      <c r="K109" s="608"/>
      <c r="L109" s="184" t="b">
        <f>IF(OR(Torque_1!A22="",Torque_1!V22=""),FALSE,TRUE)</f>
        <v>0</v>
      </c>
    </row>
    <row r="110" spans="2:19">
      <c r="B110" s="582"/>
      <c r="C110" s="184" t="e">
        <f t="shared" ca="1" si="48"/>
        <v>#N/A</v>
      </c>
      <c r="D110" s="184" t="str">
        <f t="shared" si="49"/>
        <v>-</v>
      </c>
      <c r="E110" s="313" t="str">
        <f t="shared" si="50"/>
        <v>-</v>
      </c>
      <c r="F110" s="313" t="e">
        <f t="shared" ca="1" si="53"/>
        <v>#DIV/0!</v>
      </c>
      <c r="G110" s="184" t="e">
        <f t="shared" ca="1" si="51"/>
        <v>#DIV/0!</v>
      </c>
      <c r="H110" s="184" t="str">
        <f t="shared" ca="1" si="52"/>
        <v>0.000 000</v>
      </c>
      <c r="I110" s="184" t="str">
        <f t="shared" ca="1" si="52"/>
        <v>0.000 000</v>
      </c>
      <c r="J110" s="184" t="e">
        <f t="shared" ca="1" si="52"/>
        <v>#DIV/0!</v>
      </c>
      <c r="K110" s="608"/>
      <c r="L110" s="184" t="b">
        <f>IF(OR(Torque_1!A23="",Torque_1!V23=""),FALSE,TRUE)</f>
        <v>0</v>
      </c>
    </row>
    <row r="111" spans="2:19">
      <c r="B111" s="583"/>
      <c r="C111" s="184" t="e">
        <f t="shared" ca="1" si="48"/>
        <v>#N/A</v>
      </c>
      <c r="D111" s="184" t="str">
        <f t="shared" si="49"/>
        <v>-</v>
      </c>
      <c r="E111" s="313" t="str">
        <f t="shared" si="50"/>
        <v>-</v>
      </c>
      <c r="F111" s="313" t="e">
        <f t="shared" ca="1" si="53"/>
        <v>#DIV/0!</v>
      </c>
      <c r="G111" s="184" t="e">
        <f t="shared" ca="1" si="51"/>
        <v>#DIV/0!</v>
      </c>
      <c r="H111" s="184" t="str">
        <f t="shared" ca="1" si="52"/>
        <v>0.000 000</v>
      </c>
      <c r="I111" s="184" t="str">
        <f t="shared" ca="1" si="52"/>
        <v>0.000 000</v>
      </c>
      <c r="J111" s="184" t="e">
        <f t="shared" ca="1" si="52"/>
        <v>#DIV/0!</v>
      </c>
      <c r="K111" s="608"/>
      <c r="L111" s="184" t="b">
        <f>IF(OR(Torque_1!A24="",Torque_1!V24=""),FALSE,TRUE)</f>
        <v>0</v>
      </c>
    </row>
    <row r="112" spans="2:19">
      <c r="B112" s="581" t="s">
        <v>376</v>
      </c>
      <c r="C112" s="184" t="e">
        <f t="shared" ca="1" si="48"/>
        <v>#N/A</v>
      </c>
      <c r="D112" s="184" t="str">
        <f t="shared" si="49"/>
        <v>-</v>
      </c>
      <c r="E112" s="313" t="str">
        <f t="shared" si="50"/>
        <v>-</v>
      </c>
      <c r="F112" s="184" t="s">
        <v>396</v>
      </c>
      <c r="G112" s="184" t="s">
        <v>396</v>
      </c>
      <c r="H112" s="184" t="s">
        <v>393</v>
      </c>
      <c r="I112" s="184" t="s">
        <v>393</v>
      </c>
      <c r="J112" s="184" t="s">
        <v>395</v>
      </c>
      <c r="K112" s="608"/>
      <c r="L112" s="213" t="b">
        <f>IF(OR(Torque_1!A7="",Torque_1!Y7=""),FALSE,TRUE)</f>
        <v>0</v>
      </c>
    </row>
    <row r="113" spans="2:12">
      <c r="B113" s="582"/>
      <c r="C113" s="184" t="e">
        <f t="shared" ca="1" si="48"/>
        <v>#N/A</v>
      </c>
      <c r="D113" s="184" t="str">
        <f t="shared" si="49"/>
        <v>-</v>
      </c>
      <c r="E113" s="313" t="str">
        <f t="shared" si="50"/>
        <v>-</v>
      </c>
      <c r="F113" s="313" t="e">
        <f t="shared" ca="1" si="53"/>
        <v>#DIV/0!</v>
      </c>
      <c r="G113" s="184" t="e">
        <f t="shared" ref="G113:G129" ca="1" si="54">TEXT(R73,$S$94)</f>
        <v>#DIV/0!</v>
      </c>
      <c r="H113" s="184" t="str">
        <f t="shared" ref="H113:J129" ca="1" si="55">TEXT(X32,$S$94)</f>
        <v>0.000 000</v>
      </c>
      <c r="I113" s="184" t="str">
        <f t="shared" ca="1" si="55"/>
        <v>0.000 000</v>
      </c>
      <c r="J113" s="184" t="e">
        <f t="shared" ca="1" si="55"/>
        <v>#DIV/0!</v>
      </c>
      <c r="K113" s="608"/>
      <c r="L113" s="184" t="b">
        <f>IF(OR(Torque_1!A8="",Torque_1!Y8=""),FALSE,TRUE)</f>
        <v>0</v>
      </c>
    </row>
    <row r="114" spans="2:12">
      <c r="B114" s="582"/>
      <c r="C114" s="184" t="e">
        <f t="shared" ca="1" si="48"/>
        <v>#N/A</v>
      </c>
      <c r="D114" s="184" t="str">
        <f t="shared" si="49"/>
        <v>-</v>
      </c>
      <c r="E114" s="313" t="str">
        <f t="shared" si="50"/>
        <v>-</v>
      </c>
      <c r="F114" s="313" t="e">
        <f t="shared" ca="1" si="53"/>
        <v>#DIV/0!</v>
      </c>
      <c r="G114" s="184" t="e">
        <f t="shared" ca="1" si="54"/>
        <v>#DIV/0!</v>
      </c>
      <c r="H114" s="184" t="str">
        <f t="shared" ca="1" si="55"/>
        <v>0.000 000</v>
      </c>
      <c r="I114" s="184" t="str">
        <f t="shared" ca="1" si="55"/>
        <v>0.000 000</v>
      </c>
      <c r="J114" s="184" t="e">
        <f t="shared" ca="1" si="55"/>
        <v>#DIV/0!</v>
      </c>
      <c r="K114" s="608"/>
      <c r="L114" s="184" t="b">
        <f>IF(OR(Torque_1!A9="",Torque_1!Y9=""),FALSE,TRUE)</f>
        <v>0</v>
      </c>
    </row>
    <row r="115" spans="2:12">
      <c r="B115" s="582"/>
      <c r="C115" s="184" t="e">
        <f t="shared" ca="1" si="48"/>
        <v>#N/A</v>
      </c>
      <c r="D115" s="184" t="str">
        <f t="shared" si="49"/>
        <v>-</v>
      </c>
      <c r="E115" s="313" t="str">
        <f t="shared" si="50"/>
        <v>-</v>
      </c>
      <c r="F115" s="313" t="e">
        <f t="shared" ca="1" si="53"/>
        <v>#DIV/0!</v>
      </c>
      <c r="G115" s="184" t="e">
        <f t="shared" ca="1" si="54"/>
        <v>#DIV/0!</v>
      </c>
      <c r="H115" s="184" t="str">
        <f t="shared" ca="1" si="55"/>
        <v>0.000 000</v>
      </c>
      <c r="I115" s="184" t="str">
        <f t="shared" ca="1" si="55"/>
        <v>0.000 000</v>
      </c>
      <c r="J115" s="184" t="e">
        <f t="shared" ca="1" si="55"/>
        <v>#DIV/0!</v>
      </c>
      <c r="K115" s="608"/>
      <c r="L115" s="184" t="b">
        <f>IF(OR(Torque_1!A10="",Torque_1!Y10=""),FALSE,TRUE)</f>
        <v>0</v>
      </c>
    </row>
    <row r="116" spans="2:12">
      <c r="B116" s="582"/>
      <c r="C116" s="184" t="e">
        <f t="shared" ca="1" si="48"/>
        <v>#N/A</v>
      </c>
      <c r="D116" s="184" t="str">
        <f t="shared" si="49"/>
        <v>-</v>
      </c>
      <c r="E116" s="313" t="str">
        <f t="shared" si="50"/>
        <v>-</v>
      </c>
      <c r="F116" s="313" t="e">
        <f t="shared" ca="1" si="53"/>
        <v>#DIV/0!</v>
      </c>
      <c r="G116" s="184" t="e">
        <f t="shared" ca="1" si="54"/>
        <v>#DIV/0!</v>
      </c>
      <c r="H116" s="184" t="str">
        <f t="shared" ca="1" si="55"/>
        <v>0.000 000</v>
      </c>
      <c r="I116" s="184" t="str">
        <f t="shared" ca="1" si="55"/>
        <v>0.000 000</v>
      </c>
      <c r="J116" s="184" t="e">
        <f t="shared" ca="1" si="55"/>
        <v>#DIV/0!</v>
      </c>
      <c r="K116" s="608"/>
      <c r="L116" s="184" t="b">
        <f>IF(OR(Torque_1!A11="",Torque_1!Y11=""),FALSE,TRUE)</f>
        <v>0</v>
      </c>
    </row>
    <row r="117" spans="2:12">
      <c r="B117" s="582"/>
      <c r="C117" s="184" t="e">
        <f t="shared" ca="1" si="48"/>
        <v>#N/A</v>
      </c>
      <c r="D117" s="184" t="str">
        <f t="shared" si="49"/>
        <v>-</v>
      </c>
      <c r="E117" s="313" t="str">
        <f t="shared" si="50"/>
        <v>-</v>
      </c>
      <c r="F117" s="313" t="e">
        <f t="shared" ca="1" si="53"/>
        <v>#DIV/0!</v>
      </c>
      <c r="G117" s="184" t="e">
        <f t="shared" ca="1" si="54"/>
        <v>#DIV/0!</v>
      </c>
      <c r="H117" s="184" t="str">
        <f t="shared" ca="1" si="55"/>
        <v>0.000 000</v>
      </c>
      <c r="I117" s="184" t="str">
        <f t="shared" ca="1" si="55"/>
        <v>0.000 000</v>
      </c>
      <c r="J117" s="184" t="e">
        <f t="shared" ca="1" si="55"/>
        <v>#DIV/0!</v>
      </c>
      <c r="K117" s="608"/>
      <c r="L117" s="184" t="b">
        <f>IF(OR(Torque_1!A12="",Torque_1!Y12=""),FALSE,TRUE)</f>
        <v>0</v>
      </c>
    </row>
    <row r="118" spans="2:12">
      <c r="B118" s="582"/>
      <c r="C118" s="184" t="e">
        <f t="shared" ca="1" si="48"/>
        <v>#N/A</v>
      </c>
      <c r="D118" s="184" t="str">
        <f t="shared" si="49"/>
        <v>-</v>
      </c>
      <c r="E118" s="313" t="str">
        <f t="shared" si="50"/>
        <v>-</v>
      </c>
      <c r="F118" s="313" t="e">
        <f t="shared" ca="1" si="53"/>
        <v>#DIV/0!</v>
      </c>
      <c r="G118" s="184" t="e">
        <f t="shared" ca="1" si="54"/>
        <v>#DIV/0!</v>
      </c>
      <c r="H118" s="184" t="str">
        <f t="shared" ca="1" si="55"/>
        <v>0.000 000</v>
      </c>
      <c r="I118" s="184" t="str">
        <f t="shared" ca="1" si="55"/>
        <v>0.000 000</v>
      </c>
      <c r="J118" s="184" t="e">
        <f t="shared" ca="1" si="55"/>
        <v>#DIV/0!</v>
      </c>
      <c r="K118" s="608"/>
      <c r="L118" s="184" t="b">
        <f>IF(OR(Torque_1!A13="",Torque_1!Y13=""),FALSE,TRUE)</f>
        <v>0</v>
      </c>
    </row>
    <row r="119" spans="2:12">
      <c r="B119" s="582"/>
      <c r="C119" s="184" t="e">
        <f t="shared" ca="1" si="48"/>
        <v>#N/A</v>
      </c>
      <c r="D119" s="184" t="str">
        <f t="shared" si="49"/>
        <v>-</v>
      </c>
      <c r="E119" s="313" t="str">
        <f t="shared" si="50"/>
        <v>-</v>
      </c>
      <c r="F119" s="313" t="e">
        <f t="shared" ca="1" si="53"/>
        <v>#DIV/0!</v>
      </c>
      <c r="G119" s="184" t="e">
        <f t="shared" ca="1" si="54"/>
        <v>#DIV/0!</v>
      </c>
      <c r="H119" s="184" t="str">
        <f t="shared" ca="1" si="55"/>
        <v>0.000 000</v>
      </c>
      <c r="I119" s="184" t="str">
        <f t="shared" ca="1" si="55"/>
        <v>0.000 000</v>
      </c>
      <c r="J119" s="184" t="e">
        <f t="shared" ca="1" si="55"/>
        <v>#DIV/0!</v>
      </c>
      <c r="K119" s="608"/>
      <c r="L119" s="184" t="b">
        <f>IF(OR(Torque_1!A14="",Torque_1!Y14=""),FALSE,TRUE)</f>
        <v>0</v>
      </c>
    </row>
    <row r="120" spans="2:12">
      <c r="B120" s="582"/>
      <c r="C120" s="184" t="e">
        <f t="shared" ca="1" si="48"/>
        <v>#N/A</v>
      </c>
      <c r="D120" s="184" t="str">
        <f t="shared" si="49"/>
        <v>-</v>
      </c>
      <c r="E120" s="313" t="str">
        <f t="shared" si="50"/>
        <v>-</v>
      </c>
      <c r="F120" s="313" t="e">
        <f t="shared" ca="1" si="53"/>
        <v>#DIV/0!</v>
      </c>
      <c r="G120" s="184" t="e">
        <f t="shared" ca="1" si="54"/>
        <v>#DIV/0!</v>
      </c>
      <c r="H120" s="184" t="str">
        <f t="shared" ca="1" si="55"/>
        <v>0.000 000</v>
      </c>
      <c r="I120" s="184" t="str">
        <f t="shared" ca="1" si="55"/>
        <v>0.000 000</v>
      </c>
      <c r="J120" s="184" t="e">
        <f t="shared" ca="1" si="55"/>
        <v>#DIV/0!</v>
      </c>
      <c r="K120" s="608"/>
      <c r="L120" s="184" t="b">
        <f>IF(OR(Torque_1!A15="",Torque_1!Y15=""),FALSE,TRUE)</f>
        <v>0</v>
      </c>
    </row>
    <row r="121" spans="2:12">
      <c r="B121" s="582"/>
      <c r="C121" s="184" t="e">
        <f t="shared" ca="1" si="48"/>
        <v>#N/A</v>
      </c>
      <c r="D121" s="184" t="str">
        <f t="shared" si="49"/>
        <v>-</v>
      </c>
      <c r="E121" s="313" t="str">
        <f t="shared" si="50"/>
        <v>-</v>
      </c>
      <c r="F121" s="313" t="e">
        <f t="shared" ca="1" si="53"/>
        <v>#DIV/0!</v>
      </c>
      <c r="G121" s="184" t="e">
        <f t="shared" ca="1" si="54"/>
        <v>#DIV/0!</v>
      </c>
      <c r="H121" s="184" t="str">
        <f t="shared" ca="1" si="55"/>
        <v>0.000 000</v>
      </c>
      <c r="I121" s="184" t="str">
        <f t="shared" ca="1" si="55"/>
        <v>0.000 000</v>
      </c>
      <c r="J121" s="184" t="e">
        <f t="shared" ca="1" si="55"/>
        <v>#DIV/0!</v>
      </c>
      <c r="K121" s="608"/>
      <c r="L121" s="184" t="b">
        <f>IF(OR(Torque_1!A16="",Torque_1!Y16=""),FALSE,TRUE)</f>
        <v>0</v>
      </c>
    </row>
    <row r="122" spans="2:12">
      <c r="B122" s="582"/>
      <c r="C122" s="184" t="e">
        <f t="shared" ca="1" si="48"/>
        <v>#N/A</v>
      </c>
      <c r="D122" s="184" t="str">
        <f t="shared" si="49"/>
        <v>-</v>
      </c>
      <c r="E122" s="313" t="str">
        <f t="shared" si="50"/>
        <v>-</v>
      </c>
      <c r="F122" s="313" t="e">
        <f t="shared" ca="1" si="53"/>
        <v>#DIV/0!</v>
      </c>
      <c r="G122" s="184" t="e">
        <f t="shared" ca="1" si="54"/>
        <v>#DIV/0!</v>
      </c>
      <c r="H122" s="184" t="str">
        <f t="shared" ca="1" si="55"/>
        <v>0.000 000</v>
      </c>
      <c r="I122" s="184" t="str">
        <f t="shared" ca="1" si="55"/>
        <v>0.000 000</v>
      </c>
      <c r="J122" s="184" t="e">
        <f t="shared" ca="1" si="55"/>
        <v>#DIV/0!</v>
      </c>
      <c r="K122" s="608"/>
      <c r="L122" s="184" t="b">
        <f>IF(OR(Torque_1!A17="",Torque_1!Y17=""),FALSE,TRUE)</f>
        <v>0</v>
      </c>
    </row>
    <row r="123" spans="2:12">
      <c r="B123" s="582"/>
      <c r="C123" s="184" t="e">
        <f t="shared" ca="1" si="48"/>
        <v>#N/A</v>
      </c>
      <c r="D123" s="184" t="str">
        <f t="shared" si="49"/>
        <v>-</v>
      </c>
      <c r="E123" s="313" t="str">
        <f t="shared" si="50"/>
        <v>-</v>
      </c>
      <c r="F123" s="313" t="e">
        <f t="shared" ca="1" si="53"/>
        <v>#DIV/0!</v>
      </c>
      <c r="G123" s="184" t="e">
        <f t="shared" ca="1" si="54"/>
        <v>#DIV/0!</v>
      </c>
      <c r="H123" s="184" t="str">
        <f t="shared" ca="1" si="55"/>
        <v>0.000 000</v>
      </c>
      <c r="I123" s="184" t="str">
        <f t="shared" ca="1" si="55"/>
        <v>0.000 000</v>
      </c>
      <c r="J123" s="184" t="e">
        <f t="shared" ca="1" si="55"/>
        <v>#DIV/0!</v>
      </c>
      <c r="K123" s="608"/>
      <c r="L123" s="184" t="b">
        <f>IF(OR(Torque_1!A18="",Torque_1!Y18=""),FALSE,TRUE)</f>
        <v>0</v>
      </c>
    </row>
    <row r="124" spans="2:12">
      <c r="B124" s="582"/>
      <c r="C124" s="184" t="e">
        <f t="shared" ca="1" si="48"/>
        <v>#N/A</v>
      </c>
      <c r="D124" s="184" t="str">
        <f t="shared" si="49"/>
        <v>-</v>
      </c>
      <c r="E124" s="313" t="str">
        <f t="shared" si="50"/>
        <v>-</v>
      </c>
      <c r="F124" s="313" t="e">
        <f t="shared" ca="1" si="53"/>
        <v>#DIV/0!</v>
      </c>
      <c r="G124" s="184" t="e">
        <f t="shared" ca="1" si="54"/>
        <v>#DIV/0!</v>
      </c>
      <c r="H124" s="184" t="str">
        <f t="shared" ca="1" si="55"/>
        <v>0.000 000</v>
      </c>
      <c r="I124" s="184" t="str">
        <f t="shared" ca="1" si="55"/>
        <v>0.000 000</v>
      </c>
      <c r="J124" s="184" t="e">
        <f t="shared" ca="1" si="55"/>
        <v>#DIV/0!</v>
      </c>
      <c r="K124" s="608"/>
      <c r="L124" s="184" t="b">
        <f>IF(OR(Torque_1!A19="",Torque_1!Y19=""),FALSE,TRUE)</f>
        <v>0</v>
      </c>
    </row>
    <row r="125" spans="2:12">
      <c r="B125" s="582"/>
      <c r="C125" s="184" t="e">
        <f t="shared" ca="1" si="48"/>
        <v>#N/A</v>
      </c>
      <c r="D125" s="184" t="str">
        <f t="shared" si="49"/>
        <v>-</v>
      </c>
      <c r="E125" s="313" t="str">
        <f t="shared" si="50"/>
        <v>-</v>
      </c>
      <c r="F125" s="313" t="e">
        <f t="shared" ca="1" si="53"/>
        <v>#DIV/0!</v>
      </c>
      <c r="G125" s="184" t="e">
        <f t="shared" ca="1" si="54"/>
        <v>#DIV/0!</v>
      </c>
      <c r="H125" s="184" t="str">
        <f t="shared" ca="1" si="55"/>
        <v>0.000 000</v>
      </c>
      <c r="I125" s="184" t="str">
        <f t="shared" ca="1" si="55"/>
        <v>0.000 000</v>
      </c>
      <c r="J125" s="184" t="e">
        <f t="shared" ca="1" si="55"/>
        <v>#DIV/0!</v>
      </c>
      <c r="K125" s="608"/>
      <c r="L125" s="184" t="b">
        <f>IF(OR(Torque_1!A20="",Torque_1!Y20=""),FALSE,TRUE)</f>
        <v>0</v>
      </c>
    </row>
    <row r="126" spans="2:12">
      <c r="B126" s="582"/>
      <c r="C126" s="184" t="e">
        <f t="shared" ca="1" si="48"/>
        <v>#N/A</v>
      </c>
      <c r="D126" s="184" t="str">
        <f t="shared" si="49"/>
        <v>-</v>
      </c>
      <c r="E126" s="313" t="str">
        <f t="shared" si="50"/>
        <v>-</v>
      </c>
      <c r="F126" s="313" t="e">
        <f t="shared" ca="1" si="53"/>
        <v>#DIV/0!</v>
      </c>
      <c r="G126" s="184" t="e">
        <f t="shared" ca="1" si="54"/>
        <v>#DIV/0!</v>
      </c>
      <c r="H126" s="184" t="str">
        <f t="shared" ca="1" si="55"/>
        <v>0.000 000</v>
      </c>
      <c r="I126" s="184" t="str">
        <f t="shared" ca="1" si="55"/>
        <v>0.000 000</v>
      </c>
      <c r="J126" s="184" t="e">
        <f t="shared" ca="1" si="55"/>
        <v>#DIV/0!</v>
      </c>
      <c r="K126" s="608"/>
      <c r="L126" s="184" t="b">
        <f>IF(OR(Torque_1!A21="",Torque_1!Y21=""),FALSE,TRUE)</f>
        <v>0</v>
      </c>
    </row>
    <row r="127" spans="2:12">
      <c r="B127" s="582"/>
      <c r="C127" s="184" t="e">
        <f t="shared" ca="1" si="48"/>
        <v>#N/A</v>
      </c>
      <c r="D127" s="184" t="str">
        <f t="shared" si="49"/>
        <v>-</v>
      </c>
      <c r="E127" s="313" t="str">
        <f t="shared" si="50"/>
        <v>-</v>
      </c>
      <c r="F127" s="313" t="e">
        <f t="shared" ca="1" si="53"/>
        <v>#DIV/0!</v>
      </c>
      <c r="G127" s="184" t="e">
        <f t="shared" ca="1" si="54"/>
        <v>#DIV/0!</v>
      </c>
      <c r="H127" s="184" t="str">
        <f t="shared" ca="1" si="55"/>
        <v>0.000 000</v>
      </c>
      <c r="I127" s="184" t="str">
        <f t="shared" ca="1" si="55"/>
        <v>0.000 000</v>
      </c>
      <c r="J127" s="184" t="e">
        <f t="shared" ca="1" si="55"/>
        <v>#DIV/0!</v>
      </c>
      <c r="K127" s="608"/>
      <c r="L127" s="184" t="b">
        <f>IF(OR(Torque_1!A22="",Torque_1!Y22=""),FALSE,TRUE)</f>
        <v>0</v>
      </c>
    </row>
    <row r="128" spans="2:12">
      <c r="B128" s="582"/>
      <c r="C128" s="184" t="e">
        <f t="shared" ca="1" si="48"/>
        <v>#N/A</v>
      </c>
      <c r="D128" s="184" t="str">
        <f t="shared" si="49"/>
        <v>-</v>
      </c>
      <c r="E128" s="313" t="str">
        <f t="shared" si="50"/>
        <v>-</v>
      </c>
      <c r="F128" s="313" t="e">
        <f t="shared" ca="1" si="53"/>
        <v>#DIV/0!</v>
      </c>
      <c r="G128" s="184" t="e">
        <f t="shared" ca="1" si="54"/>
        <v>#DIV/0!</v>
      </c>
      <c r="H128" s="184" t="str">
        <f t="shared" ca="1" si="55"/>
        <v>0.000 000</v>
      </c>
      <c r="I128" s="184" t="str">
        <f t="shared" ca="1" si="55"/>
        <v>0.000 000</v>
      </c>
      <c r="J128" s="184" t="e">
        <f t="shared" ca="1" si="55"/>
        <v>#DIV/0!</v>
      </c>
      <c r="K128" s="608"/>
      <c r="L128" s="184" t="b">
        <f>IF(OR(Torque_1!A23="",Torque_1!Y23=""),FALSE,TRUE)</f>
        <v>0</v>
      </c>
    </row>
    <row r="129" spans="1:31">
      <c r="B129" s="583"/>
      <c r="C129" s="184" t="e">
        <f t="shared" ca="1" si="48"/>
        <v>#N/A</v>
      </c>
      <c r="D129" s="184" t="str">
        <f t="shared" si="49"/>
        <v>-</v>
      </c>
      <c r="E129" s="313" t="str">
        <f t="shared" si="50"/>
        <v>-</v>
      </c>
      <c r="F129" s="313" t="e">
        <f t="shared" ca="1" si="53"/>
        <v>#DIV/0!</v>
      </c>
      <c r="G129" s="184" t="e">
        <f t="shared" ca="1" si="54"/>
        <v>#DIV/0!</v>
      </c>
      <c r="H129" s="184" t="str">
        <f t="shared" ca="1" si="55"/>
        <v>0.000 000</v>
      </c>
      <c r="I129" s="184" t="str">
        <f t="shared" ca="1" si="55"/>
        <v>0.000 000</v>
      </c>
      <c r="J129" s="184" t="e">
        <f t="shared" ca="1" si="55"/>
        <v>#DIV/0!</v>
      </c>
      <c r="K129" s="609"/>
      <c r="L129" s="184" t="b">
        <f>IF(OR(Torque_1!A24="",Torque_1!Y24=""),FALSE,TRUE)</f>
        <v>0</v>
      </c>
    </row>
    <row r="132" spans="1:31" s="274" customFormat="1" ht="18" customHeight="1">
      <c r="A132" s="273" t="s">
        <v>580</v>
      </c>
      <c r="AB132" s="275"/>
    </row>
    <row r="133" spans="1:31" s="274" customFormat="1" ht="14.25">
      <c r="B133" s="599" t="s">
        <v>600</v>
      </c>
      <c r="C133" s="600"/>
      <c r="D133" s="276" t="s">
        <v>581</v>
      </c>
      <c r="E133" s="276" t="s">
        <v>582</v>
      </c>
      <c r="F133" s="276" t="s">
        <v>601</v>
      </c>
      <c r="G133" s="276" t="s">
        <v>584</v>
      </c>
      <c r="I133" s="276" t="s">
        <v>585</v>
      </c>
      <c r="J133" s="276" t="s">
        <v>586</v>
      </c>
      <c r="K133" s="289" t="s">
        <v>587</v>
      </c>
      <c r="L133" s="289" t="s">
        <v>588</v>
      </c>
      <c r="M133" s="290"/>
      <c r="N133" s="276" t="s">
        <v>583</v>
      </c>
      <c r="O133" s="289" t="s">
        <v>589</v>
      </c>
      <c r="P133" s="289" t="s">
        <v>623</v>
      </c>
      <c r="Q133" s="276" t="s">
        <v>602</v>
      </c>
      <c r="R133" s="276" t="s">
        <v>590</v>
      </c>
      <c r="AE133" s="275"/>
    </row>
    <row r="134" spans="1:31" s="274" customFormat="1" ht="14.25" customHeight="1">
      <c r="B134" s="282">
        <v>100</v>
      </c>
      <c r="C134" s="283" t="s">
        <v>591</v>
      </c>
      <c r="D134" s="284" t="s">
        <v>592</v>
      </c>
      <c r="E134" s="284" t="s">
        <v>593</v>
      </c>
      <c r="F134" s="279">
        <v>105200</v>
      </c>
      <c r="G134" s="601" t="s">
        <v>594</v>
      </c>
      <c r="I134" s="276" t="s">
        <v>595</v>
      </c>
      <c r="J134" s="277">
        <f>MAX(D13:D48)</f>
        <v>0</v>
      </c>
      <c r="K134" s="276" t="str">
        <f>IF(AND(L94,L112)=TRUE,"양방향","단방향")</f>
        <v>단방향</v>
      </c>
      <c r="L134" s="278">
        <f>H3-2</f>
        <v>-5</v>
      </c>
      <c r="M134" s="276"/>
      <c r="N134" s="279">
        <f ca="1">OFFSET(F$133,COUNTIF(B$134:B$149,"&lt;"&amp;J134)+IF(K134="단방향",0,2)+IF(L134&lt;=5,1,2),0)</f>
        <v>105200</v>
      </c>
      <c r="O134" s="280">
        <f>L134-IF(L134&lt;10,5,10)</f>
        <v>-10</v>
      </c>
      <c r="P134" s="281">
        <f ca="1">IF(O134&lt;6,0,O134-5)*0.2*N134</f>
        <v>0</v>
      </c>
      <c r="Q134" s="281">
        <f>IF(J134=TRUE,N134+P134,0)</f>
        <v>0</v>
      </c>
      <c r="R134" s="604">
        <f>SUM(Q134:Q136)</f>
        <v>0</v>
      </c>
      <c r="AE134" s="275"/>
    </row>
    <row r="135" spans="1:31" s="274" customFormat="1" ht="14.25">
      <c r="B135" s="282">
        <v>100</v>
      </c>
      <c r="C135" s="283" t="s">
        <v>591</v>
      </c>
      <c r="D135" s="284" t="s">
        <v>604</v>
      </c>
      <c r="E135" s="284" t="s">
        <v>605</v>
      </c>
      <c r="F135" s="279">
        <v>157800</v>
      </c>
      <c r="G135" s="602"/>
      <c r="I135" s="276"/>
      <c r="J135" s="276"/>
      <c r="K135" s="276"/>
      <c r="L135" s="276"/>
      <c r="M135" s="276"/>
      <c r="N135" s="279"/>
      <c r="O135" s="285"/>
      <c r="P135" s="281"/>
      <c r="Q135" s="281"/>
      <c r="R135" s="605"/>
      <c r="AE135" s="275"/>
    </row>
    <row r="136" spans="1:31" s="274" customFormat="1" ht="14.25">
      <c r="B136" s="282">
        <v>100</v>
      </c>
      <c r="C136" s="283" t="s">
        <v>591</v>
      </c>
      <c r="D136" s="284" t="s">
        <v>606</v>
      </c>
      <c r="E136" s="284" t="s">
        <v>593</v>
      </c>
      <c r="F136" s="279">
        <v>210400</v>
      </c>
      <c r="G136" s="602"/>
      <c r="I136" s="276"/>
      <c r="J136" s="276"/>
      <c r="K136" s="276"/>
      <c r="L136" s="276"/>
      <c r="M136" s="276"/>
      <c r="N136" s="279"/>
      <c r="O136" s="285"/>
      <c r="P136" s="281"/>
      <c r="Q136" s="281"/>
      <c r="R136" s="606"/>
      <c r="AE136" s="275"/>
    </row>
    <row r="137" spans="1:31" s="274" customFormat="1" ht="14.25">
      <c r="B137" s="282">
        <v>100</v>
      </c>
      <c r="C137" s="283" t="s">
        <v>591</v>
      </c>
      <c r="D137" s="284" t="s">
        <v>597</v>
      </c>
      <c r="E137" s="284" t="s">
        <v>596</v>
      </c>
      <c r="F137" s="279">
        <v>315600</v>
      </c>
      <c r="G137" s="602"/>
      <c r="O137" s="286"/>
      <c r="AE137" s="275"/>
    </row>
    <row r="138" spans="1:31" s="274" customFormat="1" ht="14.25">
      <c r="B138" s="282">
        <v>500</v>
      </c>
      <c r="C138" s="283" t="s">
        <v>591</v>
      </c>
      <c r="D138" s="284" t="s">
        <v>592</v>
      </c>
      <c r="E138" s="284" t="s">
        <v>607</v>
      </c>
      <c r="F138" s="279">
        <v>131400</v>
      </c>
      <c r="G138" s="602"/>
      <c r="I138" s="287" t="s">
        <v>598</v>
      </c>
      <c r="AE138" s="275"/>
    </row>
    <row r="139" spans="1:31" s="274" customFormat="1" ht="14.25">
      <c r="B139" s="282">
        <v>500</v>
      </c>
      <c r="C139" s="283" t="s">
        <v>608</v>
      </c>
      <c r="D139" s="284" t="s">
        <v>592</v>
      </c>
      <c r="E139" s="284" t="s">
        <v>596</v>
      </c>
      <c r="F139" s="279">
        <v>197200</v>
      </c>
      <c r="G139" s="602"/>
      <c r="I139" s="292" t="s">
        <v>622</v>
      </c>
      <c r="AE139" s="275"/>
    </row>
    <row r="140" spans="1:31" s="274" customFormat="1" ht="14.25">
      <c r="B140" s="282">
        <v>500</v>
      </c>
      <c r="C140" s="283" t="s">
        <v>591</v>
      </c>
      <c r="D140" s="284" t="s">
        <v>606</v>
      </c>
      <c r="E140" s="284" t="s">
        <v>607</v>
      </c>
      <c r="F140" s="279">
        <v>262800</v>
      </c>
      <c r="G140" s="602"/>
      <c r="I140" s="288" t="s">
        <v>610</v>
      </c>
      <c r="AE140" s="275"/>
    </row>
    <row r="141" spans="1:31">
      <c r="B141" s="282">
        <v>500</v>
      </c>
      <c r="C141" s="283" t="s">
        <v>611</v>
      </c>
      <c r="D141" s="284" t="s">
        <v>597</v>
      </c>
      <c r="E141" s="284" t="s">
        <v>596</v>
      </c>
      <c r="F141" s="279">
        <v>394400</v>
      </c>
      <c r="G141" s="602"/>
    </row>
    <row r="142" spans="1:31">
      <c r="B142" s="282">
        <v>1000</v>
      </c>
      <c r="C142" s="283" t="s">
        <v>612</v>
      </c>
      <c r="D142" s="284" t="s">
        <v>592</v>
      </c>
      <c r="E142" s="284" t="s">
        <v>593</v>
      </c>
      <c r="F142" s="279">
        <v>134000</v>
      </c>
      <c r="G142" s="602"/>
    </row>
    <row r="143" spans="1:31">
      <c r="B143" s="282">
        <v>1000</v>
      </c>
      <c r="C143" s="283" t="s">
        <v>612</v>
      </c>
      <c r="D143" s="284" t="s">
        <v>592</v>
      </c>
      <c r="E143" s="284" t="s">
        <v>596</v>
      </c>
      <c r="F143" s="279">
        <v>201000</v>
      </c>
      <c r="G143" s="602"/>
    </row>
    <row r="144" spans="1:31">
      <c r="B144" s="282">
        <v>1000</v>
      </c>
      <c r="C144" s="283" t="s">
        <v>591</v>
      </c>
      <c r="D144" s="284" t="s">
        <v>606</v>
      </c>
      <c r="E144" s="284" t="s">
        <v>614</v>
      </c>
      <c r="F144" s="279">
        <v>268000</v>
      </c>
      <c r="G144" s="602"/>
    </row>
    <row r="145" spans="2:7">
      <c r="B145" s="282">
        <v>1000</v>
      </c>
      <c r="C145" s="283" t="s">
        <v>612</v>
      </c>
      <c r="D145" s="284" t="s">
        <v>615</v>
      </c>
      <c r="E145" s="284" t="s">
        <v>616</v>
      </c>
      <c r="F145" s="279">
        <v>402000</v>
      </c>
      <c r="G145" s="602"/>
    </row>
    <row r="146" spans="2:7">
      <c r="B146" s="282">
        <v>1000</v>
      </c>
      <c r="C146" s="283" t="s">
        <v>599</v>
      </c>
      <c r="D146" s="284" t="s">
        <v>592</v>
      </c>
      <c r="E146" s="284" t="s">
        <v>593</v>
      </c>
      <c r="F146" s="279">
        <v>155400</v>
      </c>
      <c r="G146" s="602"/>
    </row>
    <row r="147" spans="2:7">
      <c r="B147" s="282">
        <v>1000</v>
      </c>
      <c r="C147" s="283" t="s">
        <v>599</v>
      </c>
      <c r="D147" s="284" t="s">
        <v>592</v>
      </c>
      <c r="E147" s="284" t="s">
        <v>616</v>
      </c>
      <c r="F147" s="279">
        <v>233200</v>
      </c>
      <c r="G147" s="602"/>
    </row>
    <row r="148" spans="2:7">
      <c r="B148" s="282">
        <v>1000</v>
      </c>
      <c r="C148" s="283" t="s">
        <v>599</v>
      </c>
      <c r="D148" s="284" t="s">
        <v>597</v>
      </c>
      <c r="E148" s="284" t="s">
        <v>614</v>
      </c>
      <c r="F148" s="279">
        <v>310800</v>
      </c>
      <c r="G148" s="602"/>
    </row>
    <row r="149" spans="2:7">
      <c r="B149" s="282">
        <v>1000</v>
      </c>
      <c r="C149" s="283" t="s">
        <v>599</v>
      </c>
      <c r="D149" s="284" t="s">
        <v>597</v>
      </c>
      <c r="E149" s="284" t="s">
        <v>616</v>
      </c>
      <c r="F149" s="279">
        <v>466400</v>
      </c>
      <c r="G149" s="603"/>
    </row>
  </sheetData>
  <mergeCells count="36">
    <mergeCell ref="G134:G149"/>
    <mergeCell ref="R134:R136"/>
    <mergeCell ref="B92:B93"/>
    <mergeCell ref="L92:L93"/>
    <mergeCell ref="B94:B111"/>
    <mergeCell ref="K94:K129"/>
    <mergeCell ref="B112:B129"/>
    <mergeCell ref="B133:C133"/>
    <mergeCell ref="M51:R51"/>
    <mergeCell ref="S51:S52"/>
    <mergeCell ref="T51:W51"/>
    <mergeCell ref="Y51:Y52"/>
    <mergeCell ref="B54:B71"/>
    <mergeCell ref="B72:B89"/>
    <mergeCell ref="AC11:AC12"/>
    <mergeCell ref="AD11:AF11"/>
    <mergeCell ref="B13:B30"/>
    <mergeCell ref="B31:B48"/>
    <mergeCell ref="B51:B53"/>
    <mergeCell ref="C51:C53"/>
    <mergeCell ref="D51:I51"/>
    <mergeCell ref="J51:J52"/>
    <mergeCell ref="K51:K52"/>
    <mergeCell ref="L51:L52"/>
    <mergeCell ref="K10:K11"/>
    <mergeCell ref="L10:W11"/>
    <mergeCell ref="X10:X11"/>
    <mergeCell ref="Y10:Y11"/>
    <mergeCell ref="Z10:Z11"/>
    <mergeCell ref="AA10:AA11"/>
    <mergeCell ref="B5:F5"/>
    <mergeCell ref="B10:B12"/>
    <mergeCell ref="C10:C12"/>
    <mergeCell ref="D10:D12"/>
    <mergeCell ref="E10:G10"/>
    <mergeCell ref="H10:J10"/>
  </mergeCells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1"/>
  <sheetViews>
    <sheetView workbookViewId="0"/>
  </sheetViews>
  <sheetFormatPr defaultColWidth="8.88671875" defaultRowHeight="12"/>
  <cols>
    <col min="1" max="1" width="4" style="127" bestFit="1" customWidth="1"/>
    <col min="2" max="2" width="6.6640625" style="127" bestFit="1" customWidth="1"/>
    <col min="3" max="3" width="12.33203125" style="127" customWidth="1"/>
    <col min="4" max="4" width="5.33203125" style="127" bestFit="1" customWidth="1"/>
    <col min="5" max="6" width="4" style="127" bestFit="1" customWidth="1"/>
    <col min="7" max="13" width="1.77734375" style="127" customWidth="1"/>
    <col min="14" max="16" width="5.33203125" style="127" bestFit="1" customWidth="1"/>
    <col min="17" max="17" width="4" style="127" bestFit="1" customWidth="1"/>
    <col min="18" max="18" width="5.33203125" style="127" bestFit="1" customWidth="1"/>
    <col min="19" max="19" width="4" style="127" bestFit="1" customWidth="1"/>
    <col min="20" max="20" width="6.5546875" style="127" bestFit="1" customWidth="1"/>
    <col min="21" max="21" width="1.77734375" style="127" customWidth="1"/>
    <col min="22" max="22" width="8.44140625" style="127" bestFit="1" customWidth="1"/>
    <col min="23" max="23" width="6.6640625" style="127" bestFit="1" customWidth="1"/>
    <col min="24" max="24" width="1.77734375" style="127" customWidth="1"/>
    <col min="25" max="25" width="6.6640625" style="127" bestFit="1" customWidth="1"/>
    <col min="26" max="34" width="1.77734375" style="127" customWidth="1"/>
    <col min="35" max="35" width="6.6640625" style="127" bestFit="1" customWidth="1"/>
    <col min="36" max="16384" width="8.88671875" style="127"/>
  </cols>
  <sheetData>
    <row r="1" spans="1:36">
      <c r="A1" s="126" t="s">
        <v>68</v>
      </c>
      <c r="B1" s="126" t="s">
        <v>69</v>
      </c>
      <c r="C1" s="126" t="s">
        <v>70</v>
      </c>
      <c r="D1" s="126" t="s">
        <v>134</v>
      </c>
      <c r="E1" s="126" t="s">
        <v>56</v>
      </c>
      <c r="F1" s="126" t="s">
        <v>68</v>
      </c>
      <c r="G1" s="126"/>
      <c r="H1" s="126"/>
      <c r="I1" s="126"/>
      <c r="J1" s="126"/>
      <c r="K1" s="126"/>
      <c r="L1" s="126"/>
      <c r="M1" s="126"/>
      <c r="N1" s="126" t="s">
        <v>71</v>
      </c>
      <c r="O1" s="126" t="s">
        <v>72</v>
      </c>
      <c r="P1" s="126" t="s">
        <v>73</v>
      </c>
      <c r="Q1" s="126" t="s">
        <v>56</v>
      </c>
      <c r="R1" s="126" t="s">
        <v>74</v>
      </c>
      <c r="S1" s="126" t="s">
        <v>56</v>
      </c>
      <c r="T1" s="126" t="s">
        <v>75</v>
      </c>
      <c r="U1" s="126"/>
      <c r="V1" s="126" t="s">
        <v>76</v>
      </c>
      <c r="W1" s="126" t="s">
        <v>77</v>
      </c>
      <c r="X1" s="126"/>
      <c r="Y1" s="126" t="s">
        <v>135</v>
      </c>
      <c r="Z1" s="126"/>
      <c r="AA1" s="126"/>
      <c r="AB1" s="126"/>
      <c r="AC1" s="126"/>
      <c r="AD1" s="126"/>
      <c r="AE1" s="126"/>
      <c r="AF1" s="126"/>
      <c r="AG1" s="126"/>
      <c r="AH1" s="126"/>
      <c r="AI1" s="126" t="s">
        <v>78</v>
      </c>
      <c r="AJ1" s="299" t="s">
        <v>631</v>
      </c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5"/>
  <sheetViews>
    <sheetView zoomScaleNormal="100" workbookViewId="0"/>
  </sheetViews>
  <sheetFormatPr defaultColWidth="9" defaultRowHeight="17.100000000000001" customHeight="1"/>
  <cols>
    <col min="1" max="36" width="10.44140625" style="48" customWidth="1"/>
    <col min="37" max="16384" width="9" style="48"/>
  </cols>
  <sheetData>
    <row r="1" spans="1:27" s="23" customFormat="1" ht="33" customHeight="1">
      <c r="A1" s="27" t="s">
        <v>44</v>
      </c>
    </row>
    <row r="2" spans="1:27" s="23" customFormat="1" ht="17.100000000000001" customHeight="1">
      <c r="A2" s="29" t="s">
        <v>45</v>
      </c>
      <c r="L2" s="29" t="s">
        <v>46</v>
      </c>
      <c r="O2" s="29" t="s">
        <v>79</v>
      </c>
      <c r="R2" s="29" t="s">
        <v>80</v>
      </c>
      <c r="V2" s="343" t="s">
        <v>669</v>
      </c>
      <c r="W2" s="342"/>
      <c r="X2" s="342"/>
      <c r="Y2" s="343" t="s">
        <v>670</v>
      </c>
    </row>
    <row r="3" spans="1:27" s="23" customFormat="1" ht="13.5">
      <c r="A3" s="26" t="s">
        <v>57</v>
      </c>
      <c r="B3" s="26" t="s">
        <v>61</v>
      </c>
      <c r="C3" s="26" t="s">
        <v>83</v>
      </c>
      <c r="D3" s="26" t="s">
        <v>61</v>
      </c>
      <c r="E3" s="24" t="s">
        <v>47</v>
      </c>
      <c r="F3" s="24"/>
      <c r="G3" s="24"/>
      <c r="H3" s="26" t="s">
        <v>84</v>
      </c>
      <c r="I3" s="26" t="s">
        <v>63</v>
      </c>
      <c r="J3" s="26" t="s">
        <v>48</v>
      </c>
      <c r="K3" s="26" t="s">
        <v>49</v>
      </c>
      <c r="L3" s="26" t="s">
        <v>50</v>
      </c>
      <c r="M3" s="26" t="s">
        <v>51</v>
      </c>
      <c r="N3" s="26" t="s">
        <v>52</v>
      </c>
      <c r="O3" s="26" t="s">
        <v>53</v>
      </c>
      <c r="P3" s="26" t="s">
        <v>54</v>
      </c>
      <c r="Q3" s="69" t="s">
        <v>55</v>
      </c>
      <c r="R3" s="26" t="s">
        <v>53</v>
      </c>
      <c r="S3" s="26" t="s">
        <v>54</v>
      </c>
      <c r="T3" s="69" t="s">
        <v>55</v>
      </c>
      <c r="V3" s="26" t="s">
        <v>53</v>
      </c>
      <c r="W3" s="26" t="s">
        <v>54</v>
      </c>
      <c r="X3" s="69" t="s">
        <v>55</v>
      </c>
      <c r="Y3" s="26" t="s">
        <v>53</v>
      </c>
      <c r="Z3" s="26" t="s">
        <v>54</v>
      </c>
      <c r="AA3" s="69" t="s">
        <v>55</v>
      </c>
    </row>
    <row r="4" spans="1:27" s="23" customFormat="1" ht="17.100000000000001" customHeight="1">
      <c r="A4" s="49"/>
      <c r="B4" s="37"/>
      <c r="C4" s="37"/>
      <c r="D4" s="70"/>
      <c r="E4" s="37"/>
      <c r="F4" s="70"/>
      <c r="G4" s="70"/>
      <c r="H4" s="37"/>
      <c r="I4" s="70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V4" s="37"/>
      <c r="W4" s="37"/>
      <c r="X4" s="37"/>
      <c r="Y4" s="37"/>
      <c r="Z4" s="37"/>
      <c r="AA4" s="37"/>
    </row>
    <row r="5" spans="1:27" s="23" customFormat="1" ht="17.100000000000001" customHeight="1">
      <c r="A5" s="49"/>
      <c r="B5" s="37"/>
      <c r="C5" s="37"/>
      <c r="D5" s="70"/>
      <c r="E5" s="37"/>
      <c r="F5" s="70"/>
      <c r="G5" s="70"/>
      <c r="H5" s="37"/>
      <c r="I5" s="70"/>
      <c r="J5" s="37"/>
      <c r="K5" s="37"/>
      <c r="L5" s="37"/>
      <c r="M5" s="37"/>
      <c r="N5" s="37"/>
      <c r="O5" s="37"/>
      <c r="P5" s="37"/>
      <c r="Q5" s="38"/>
      <c r="R5" s="37"/>
      <c r="S5" s="37"/>
      <c r="T5" s="38"/>
      <c r="V5" s="37"/>
      <c r="W5" s="37"/>
      <c r="X5" s="38"/>
      <c r="Y5" s="37"/>
      <c r="Z5" s="37"/>
      <c r="AA5" s="38"/>
    </row>
    <row r="6" spans="1:27" s="23" customFormat="1" ht="17.100000000000001" customHeight="1">
      <c r="A6" s="49"/>
      <c r="B6" s="37"/>
      <c r="C6" s="37"/>
      <c r="D6" s="70"/>
      <c r="E6" s="37"/>
      <c r="F6" s="70"/>
      <c r="G6" s="70"/>
      <c r="H6" s="37"/>
      <c r="I6" s="70"/>
      <c r="J6" s="37"/>
      <c r="K6" s="37"/>
      <c r="L6" s="37"/>
      <c r="M6" s="37"/>
      <c r="N6" s="37"/>
      <c r="O6" s="37"/>
      <c r="P6" s="37"/>
      <c r="Q6" s="38"/>
      <c r="R6" s="37"/>
      <c r="S6" s="37"/>
      <c r="T6" s="38"/>
      <c r="V6" s="37"/>
      <c r="W6" s="37"/>
      <c r="X6" s="38"/>
      <c r="Y6" s="37"/>
      <c r="Z6" s="37"/>
      <c r="AA6" s="38"/>
    </row>
    <row r="7" spans="1:27" s="23" customFormat="1" ht="17.100000000000001" customHeight="1">
      <c r="A7" s="49"/>
      <c r="B7" s="37"/>
      <c r="C7" s="37"/>
      <c r="D7" s="70"/>
      <c r="E7" s="37"/>
      <c r="F7" s="70"/>
      <c r="G7" s="70"/>
      <c r="H7" s="37"/>
      <c r="I7" s="70"/>
      <c r="J7" s="37"/>
      <c r="K7" s="37"/>
      <c r="L7" s="37"/>
      <c r="M7" s="37"/>
      <c r="N7" s="37"/>
      <c r="O7" s="37"/>
      <c r="P7" s="37"/>
      <c r="Q7" s="38"/>
      <c r="R7" s="37"/>
      <c r="S7" s="37"/>
      <c r="T7" s="38"/>
      <c r="V7" s="37"/>
      <c r="W7" s="37"/>
      <c r="X7" s="38"/>
      <c r="Y7" s="37"/>
      <c r="Z7" s="37"/>
      <c r="AA7" s="38"/>
    </row>
    <row r="8" spans="1:27" s="23" customFormat="1" ht="17.100000000000001" customHeight="1">
      <c r="A8" s="49"/>
      <c r="B8" s="37"/>
      <c r="C8" s="37"/>
      <c r="D8" s="70"/>
      <c r="E8" s="37"/>
      <c r="F8" s="70"/>
      <c r="G8" s="70"/>
      <c r="H8" s="37"/>
      <c r="I8" s="70"/>
      <c r="J8" s="37"/>
      <c r="K8" s="37"/>
      <c r="L8" s="37"/>
      <c r="M8" s="37"/>
      <c r="N8" s="37"/>
      <c r="O8" s="37"/>
      <c r="P8" s="37"/>
      <c r="Q8" s="38"/>
      <c r="R8" s="37"/>
      <c r="S8" s="37"/>
      <c r="T8" s="38"/>
      <c r="V8" s="37"/>
      <c r="W8" s="37"/>
      <c r="X8" s="38"/>
      <c r="Y8" s="37"/>
      <c r="Z8" s="37"/>
      <c r="AA8" s="38"/>
    </row>
    <row r="9" spans="1:27" s="23" customFormat="1" ht="17.100000000000001" customHeight="1">
      <c r="A9" s="49"/>
      <c r="B9" s="37"/>
      <c r="C9" s="37"/>
      <c r="D9" s="70"/>
      <c r="E9" s="37"/>
      <c r="F9" s="70"/>
      <c r="G9" s="70"/>
      <c r="H9" s="37"/>
      <c r="I9" s="70"/>
      <c r="J9" s="37"/>
      <c r="K9" s="37"/>
      <c r="L9" s="37"/>
      <c r="M9" s="37"/>
      <c r="N9" s="37"/>
      <c r="O9" s="37"/>
      <c r="P9" s="37"/>
      <c r="Q9" s="38"/>
      <c r="R9" s="37"/>
      <c r="S9" s="37"/>
      <c r="T9" s="38"/>
      <c r="V9" s="37"/>
      <c r="W9" s="37"/>
      <c r="X9" s="38"/>
      <c r="Y9" s="37"/>
      <c r="Z9" s="37"/>
      <c r="AA9" s="38"/>
    </row>
    <row r="10" spans="1:27" s="23" customFormat="1" ht="17.100000000000001" customHeight="1">
      <c r="A10" s="49"/>
      <c r="B10" s="37"/>
      <c r="C10" s="37"/>
      <c r="D10" s="70"/>
      <c r="E10" s="37"/>
      <c r="F10" s="70"/>
      <c r="G10" s="70"/>
      <c r="H10" s="37"/>
      <c r="I10" s="70"/>
      <c r="J10" s="37"/>
      <c r="K10" s="37"/>
      <c r="L10" s="37"/>
      <c r="M10" s="37"/>
      <c r="N10" s="37"/>
      <c r="O10" s="37"/>
      <c r="P10" s="37"/>
      <c r="Q10" s="38"/>
      <c r="R10" s="37"/>
      <c r="S10" s="37"/>
      <c r="T10" s="38"/>
      <c r="V10" s="37"/>
      <c r="W10" s="37"/>
      <c r="X10" s="38"/>
      <c r="Y10" s="37"/>
      <c r="Z10" s="37"/>
      <c r="AA10" s="38"/>
    </row>
    <row r="11" spans="1:27" s="23" customFormat="1" ht="17.100000000000001" customHeight="1">
      <c r="A11" s="49"/>
      <c r="B11" s="37"/>
      <c r="C11" s="37"/>
      <c r="D11" s="70"/>
      <c r="E11" s="37"/>
      <c r="F11" s="70"/>
      <c r="G11" s="70"/>
      <c r="H11" s="37"/>
      <c r="I11" s="70"/>
      <c r="J11" s="37"/>
      <c r="K11" s="37"/>
      <c r="L11" s="37"/>
      <c r="M11" s="37"/>
      <c r="N11" s="37"/>
      <c r="O11" s="37"/>
      <c r="P11" s="37"/>
      <c r="Q11" s="38"/>
      <c r="R11" s="37"/>
      <c r="S11" s="37"/>
      <c r="T11" s="38"/>
      <c r="V11" s="37"/>
      <c r="W11" s="37"/>
      <c r="X11" s="38"/>
      <c r="Y11" s="37"/>
      <c r="Z11" s="37"/>
      <c r="AA11" s="38"/>
    </row>
    <row r="12" spans="1:27" s="23" customFormat="1" ht="17.100000000000001" customHeight="1">
      <c r="A12" s="49"/>
      <c r="B12" s="37"/>
      <c r="C12" s="37"/>
      <c r="D12" s="70"/>
      <c r="E12" s="37"/>
      <c r="F12" s="70"/>
      <c r="G12" s="70"/>
      <c r="H12" s="37"/>
      <c r="I12" s="70"/>
      <c r="J12" s="37"/>
      <c r="K12" s="37"/>
      <c r="L12" s="37"/>
      <c r="M12" s="37"/>
      <c r="N12" s="37"/>
      <c r="O12" s="37"/>
      <c r="P12" s="37"/>
      <c r="Q12" s="38"/>
      <c r="R12" s="37"/>
      <c r="S12" s="37"/>
      <c r="T12" s="38"/>
      <c r="V12" s="37"/>
      <c r="W12" s="37"/>
      <c r="X12" s="38"/>
      <c r="Y12" s="37"/>
      <c r="Z12" s="37"/>
      <c r="AA12" s="38"/>
    </row>
    <row r="13" spans="1:27" s="23" customFormat="1" ht="17.100000000000001" customHeight="1">
      <c r="A13" s="49"/>
      <c r="B13" s="37"/>
      <c r="C13" s="37"/>
      <c r="D13" s="70"/>
      <c r="E13" s="37"/>
      <c r="F13" s="70"/>
      <c r="G13" s="70"/>
      <c r="H13" s="37"/>
      <c r="I13" s="70"/>
      <c r="J13" s="37"/>
      <c r="K13" s="37"/>
      <c r="L13" s="37"/>
      <c r="M13" s="37"/>
      <c r="N13" s="37"/>
      <c r="O13" s="37"/>
      <c r="P13" s="37"/>
      <c r="Q13" s="38"/>
      <c r="R13" s="37"/>
      <c r="S13" s="37"/>
      <c r="T13" s="38"/>
      <c r="V13" s="37"/>
      <c r="W13" s="37"/>
      <c r="X13" s="38"/>
      <c r="Y13" s="37"/>
      <c r="Z13" s="37"/>
      <c r="AA13" s="38"/>
    </row>
    <row r="14" spans="1:27" s="23" customFormat="1" ht="17.100000000000001" customHeight="1">
      <c r="A14" s="49"/>
      <c r="B14" s="37"/>
      <c r="C14" s="37"/>
      <c r="D14" s="70"/>
      <c r="E14" s="37"/>
      <c r="F14" s="70"/>
      <c r="G14" s="70"/>
      <c r="H14" s="37"/>
      <c r="I14" s="70"/>
      <c r="J14" s="37"/>
      <c r="K14" s="37"/>
      <c r="L14" s="37"/>
      <c r="M14" s="37"/>
      <c r="N14" s="37"/>
      <c r="O14" s="37"/>
      <c r="P14" s="37"/>
      <c r="Q14" s="38"/>
      <c r="R14" s="37"/>
      <c r="S14" s="37"/>
      <c r="T14" s="38"/>
      <c r="V14" s="37"/>
      <c r="W14" s="37"/>
      <c r="X14" s="38"/>
      <c r="Y14" s="37"/>
      <c r="Z14" s="37"/>
      <c r="AA14" s="38"/>
    </row>
    <row r="15" spans="1:27" s="23" customFormat="1" ht="17.100000000000001" customHeight="1">
      <c r="A15" s="49"/>
      <c r="B15" s="37"/>
      <c r="C15" s="37"/>
      <c r="D15" s="70"/>
      <c r="E15" s="37"/>
      <c r="F15" s="70"/>
      <c r="G15" s="70"/>
      <c r="H15" s="37"/>
      <c r="I15" s="70"/>
      <c r="J15" s="37"/>
      <c r="K15" s="37"/>
      <c r="L15" s="37"/>
      <c r="M15" s="37"/>
      <c r="N15" s="38"/>
      <c r="O15" s="38"/>
      <c r="P15" s="38"/>
      <c r="Q15" s="38"/>
      <c r="R15" s="38"/>
      <c r="S15" s="38"/>
      <c r="T15" s="38"/>
      <c r="V15" s="38"/>
      <c r="W15" s="38"/>
      <c r="X15" s="38"/>
      <c r="Y15" s="38"/>
      <c r="Z15" s="38"/>
      <c r="AA15" s="38"/>
    </row>
    <row r="16" spans="1:27" s="23" customFormat="1" ht="17.100000000000001" customHeight="1">
      <c r="A16" s="49"/>
      <c r="B16" s="37"/>
      <c r="C16" s="37"/>
      <c r="D16" s="70"/>
      <c r="E16" s="37"/>
      <c r="F16" s="70"/>
      <c r="G16" s="70"/>
      <c r="H16" s="37"/>
      <c r="I16" s="70"/>
      <c r="J16" s="37"/>
      <c r="K16" s="37"/>
      <c r="L16" s="37"/>
      <c r="M16" s="37"/>
      <c r="N16" s="38"/>
      <c r="O16" s="38"/>
      <c r="P16" s="38"/>
      <c r="Q16" s="38"/>
      <c r="R16" s="38"/>
      <c r="S16" s="38"/>
      <c r="T16" s="38"/>
      <c r="V16" s="38"/>
      <c r="W16" s="38"/>
      <c r="X16" s="38"/>
      <c r="Y16" s="38"/>
      <c r="Z16" s="38"/>
      <c r="AA16" s="38"/>
    </row>
    <row r="17" spans="1:38" s="23" customFormat="1" ht="17.100000000000001" customHeight="1">
      <c r="A17" s="49"/>
      <c r="B17" s="37"/>
      <c r="C17" s="37"/>
      <c r="D17" s="70"/>
      <c r="E17" s="37"/>
      <c r="F17" s="70"/>
      <c r="G17" s="70"/>
      <c r="H17" s="37"/>
      <c r="I17" s="70"/>
      <c r="J17" s="37"/>
      <c r="K17" s="37"/>
      <c r="L17" s="37"/>
      <c r="M17" s="37"/>
      <c r="N17" s="38"/>
      <c r="O17" s="38"/>
      <c r="P17" s="38"/>
      <c r="Q17" s="38"/>
      <c r="R17" s="38"/>
      <c r="S17" s="38"/>
      <c r="T17" s="38"/>
      <c r="V17" s="38"/>
      <c r="W17" s="38"/>
      <c r="X17" s="38"/>
      <c r="Y17" s="38"/>
      <c r="Z17" s="38"/>
      <c r="AA17" s="38"/>
    </row>
    <row r="18" spans="1:38" s="23" customFormat="1" ht="17.100000000000001" customHeight="1">
      <c r="A18" s="49"/>
      <c r="B18" s="37"/>
      <c r="C18" s="37"/>
      <c r="D18" s="70"/>
      <c r="E18" s="37"/>
      <c r="F18" s="70"/>
      <c r="G18" s="70"/>
      <c r="H18" s="37"/>
      <c r="I18" s="70"/>
      <c r="J18" s="37"/>
      <c r="K18" s="37"/>
      <c r="L18" s="37"/>
      <c r="M18" s="37"/>
      <c r="N18" s="38"/>
      <c r="O18" s="38"/>
      <c r="P18" s="38"/>
      <c r="Q18" s="38"/>
      <c r="R18" s="38"/>
      <c r="S18" s="38"/>
      <c r="T18" s="38"/>
      <c r="V18" s="38"/>
      <c r="W18" s="38"/>
      <c r="X18" s="38"/>
      <c r="Y18" s="38"/>
      <c r="Z18" s="38"/>
      <c r="AA18" s="38"/>
    </row>
    <row r="19" spans="1:38" s="23" customFormat="1" ht="17.100000000000001" customHeight="1">
      <c r="A19" s="49"/>
      <c r="B19" s="37"/>
      <c r="C19" s="37"/>
      <c r="D19" s="70"/>
      <c r="E19" s="37"/>
      <c r="F19" s="70"/>
      <c r="G19" s="70"/>
      <c r="H19" s="37"/>
      <c r="I19" s="70"/>
      <c r="J19" s="37"/>
      <c r="K19" s="37"/>
      <c r="L19" s="37"/>
      <c r="M19" s="37"/>
      <c r="N19" s="38"/>
      <c r="O19" s="38"/>
      <c r="P19" s="38"/>
      <c r="Q19" s="38"/>
      <c r="R19" s="38"/>
      <c r="S19" s="38"/>
      <c r="T19" s="38"/>
      <c r="V19" s="38"/>
      <c r="W19" s="38"/>
      <c r="X19" s="38"/>
      <c r="Y19" s="38"/>
      <c r="Z19" s="38"/>
      <c r="AA19" s="38"/>
    </row>
    <row r="20" spans="1:38" s="23" customFormat="1" ht="17.100000000000001" customHeight="1">
      <c r="A20" s="49"/>
      <c r="B20" s="37"/>
      <c r="C20" s="37"/>
      <c r="D20" s="70"/>
      <c r="E20" s="37"/>
      <c r="F20" s="70"/>
      <c r="G20" s="70"/>
      <c r="H20" s="37"/>
      <c r="I20" s="70"/>
      <c r="J20" s="37"/>
      <c r="K20" s="37"/>
      <c r="L20" s="37"/>
      <c r="M20" s="37"/>
      <c r="N20" s="38"/>
      <c r="O20" s="38"/>
      <c r="P20" s="38"/>
      <c r="Q20" s="38"/>
      <c r="R20" s="38"/>
      <c r="S20" s="38"/>
      <c r="T20" s="38"/>
      <c r="V20" s="38"/>
      <c r="W20" s="38"/>
      <c r="X20" s="38"/>
      <c r="Y20" s="38"/>
      <c r="Z20" s="38"/>
      <c r="AA20" s="38"/>
    </row>
    <row r="21" spans="1:38" s="23" customFormat="1" ht="17.100000000000001" customHeight="1">
      <c r="A21" s="49"/>
      <c r="B21" s="37"/>
      <c r="C21" s="37"/>
      <c r="D21" s="70"/>
      <c r="E21" s="37"/>
      <c r="F21" s="70"/>
      <c r="G21" s="70"/>
      <c r="H21" s="37"/>
      <c r="I21" s="70"/>
      <c r="J21" s="37"/>
      <c r="K21" s="37"/>
      <c r="L21" s="37"/>
      <c r="M21" s="37"/>
      <c r="N21" s="38"/>
      <c r="O21" s="38"/>
      <c r="P21" s="38"/>
      <c r="Q21" s="38"/>
      <c r="R21" s="38"/>
      <c r="S21" s="38"/>
      <c r="T21" s="38"/>
      <c r="V21" s="38"/>
      <c r="W21" s="38"/>
      <c r="X21" s="38"/>
      <c r="Y21" s="38"/>
      <c r="Z21" s="38"/>
      <c r="AA21" s="38"/>
    </row>
    <row r="22" spans="1:38" s="23" customFormat="1" ht="17.100000000000001" customHeight="1">
      <c r="A22" s="50"/>
      <c r="B22" s="25"/>
      <c r="C22" s="25"/>
      <c r="D22" s="70"/>
      <c r="E22" s="25"/>
      <c r="F22" s="70"/>
      <c r="G22" s="70"/>
      <c r="H22" s="25"/>
      <c r="I22" s="70"/>
      <c r="J22" s="25"/>
      <c r="K22" s="25"/>
      <c r="L22" s="25"/>
      <c r="M22" s="25"/>
      <c r="N22" s="38"/>
      <c r="O22" s="38"/>
      <c r="P22" s="38"/>
      <c r="Q22" s="38"/>
      <c r="R22" s="38"/>
      <c r="S22" s="38"/>
      <c r="T22" s="38"/>
      <c r="V22" s="38"/>
      <c r="W22" s="38"/>
      <c r="X22" s="38"/>
      <c r="Y22" s="38"/>
      <c r="Z22" s="38"/>
      <c r="AA22" s="38"/>
    </row>
    <row r="23" spans="1:38" s="23" customFormat="1" ht="17.100000000000001" customHeight="1">
      <c r="A23" s="61"/>
      <c r="B23" s="62"/>
      <c r="C23" s="62"/>
      <c r="D23" s="70"/>
      <c r="E23" s="62"/>
      <c r="F23" s="70"/>
      <c r="G23" s="70"/>
      <c r="H23" s="62"/>
      <c r="I23" s="70"/>
      <c r="J23" s="62"/>
      <c r="K23" s="62"/>
      <c r="L23" s="62"/>
      <c r="M23" s="62"/>
      <c r="N23" s="63"/>
      <c r="O23" s="63"/>
      <c r="P23" s="63"/>
      <c r="Q23" s="63"/>
      <c r="R23" s="63"/>
      <c r="S23" s="63"/>
      <c r="T23" s="63"/>
      <c r="V23" s="63"/>
      <c r="W23" s="63"/>
      <c r="X23" s="63"/>
      <c r="Y23" s="63"/>
      <c r="Z23" s="63"/>
      <c r="AA23" s="63"/>
    </row>
    <row r="24" spans="1:38" s="23" customFormat="1" ht="17.100000000000001" customHeight="1">
      <c r="A24" s="61"/>
      <c r="B24" s="62"/>
      <c r="C24" s="62"/>
      <c r="D24" s="70"/>
      <c r="E24" s="62"/>
      <c r="F24" s="70"/>
      <c r="G24" s="70"/>
      <c r="H24" s="62"/>
      <c r="I24" s="70"/>
      <c r="J24" s="62"/>
      <c r="K24" s="62"/>
      <c r="L24" s="62"/>
      <c r="M24" s="62"/>
      <c r="N24" s="63"/>
      <c r="O24" s="63"/>
      <c r="P24" s="63"/>
      <c r="Q24" s="63"/>
      <c r="R24" s="63"/>
      <c r="S24" s="63"/>
      <c r="T24" s="63"/>
      <c r="V24" s="63"/>
      <c r="W24" s="63"/>
      <c r="X24" s="63"/>
      <c r="Y24" s="63"/>
      <c r="Z24" s="63"/>
      <c r="AA24" s="63"/>
    </row>
    <row r="25" spans="1:38" s="23" customFormat="1" ht="17.100000000000001" customHeight="1"/>
    <row r="26" spans="1:38" s="23" customFormat="1" ht="17.100000000000001" customHeight="1">
      <c r="A26" s="29" t="s">
        <v>85</v>
      </c>
    </row>
    <row r="27" spans="1:38" s="31" customFormat="1" ht="18" customHeight="1">
      <c r="A27" s="208" t="s">
        <v>201</v>
      </c>
      <c r="B27" s="208" t="s">
        <v>202</v>
      </c>
      <c r="C27" s="208" t="s">
        <v>203</v>
      </c>
      <c r="D27" s="208" t="s">
        <v>204</v>
      </c>
      <c r="E27" s="208" t="s">
        <v>205</v>
      </c>
      <c r="F27" s="208" t="s">
        <v>206</v>
      </c>
      <c r="G27" s="208" t="s">
        <v>207</v>
      </c>
      <c r="H27" s="208" t="s">
        <v>208</v>
      </c>
      <c r="I27" s="208" t="s">
        <v>209</v>
      </c>
      <c r="J27" s="208" t="s">
        <v>210</v>
      </c>
      <c r="K27" s="208" t="s">
        <v>211</v>
      </c>
      <c r="L27" s="208" t="s">
        <v>212</v>
      </c>
      <c r="M27" s="208" t="s">
        <v>213</v>
      </c>
      <c r="N27" s="208" t="s">
        <v>214</v>
      </c>
      <c r="O27" s="208" t="s">
        <v>215</v>
      </c>
      <c r="P27" s="208" t="s">
        <v>216</v>
      </c>
      <c r="Q27" s="208" t="s">
        <v>217</v>
      </c>
      <c r="R27" s="208" t="s">
        <v>218</v>
      </c>
      <c r="S27" s="208" t="s">
        <v>219</v>
      </c>
      <c r="T27" s="208" t="s">
        <v>220</v>
      </c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</row>
    <row r="50" spans="1:38" s="23" customFormat="1" ht="17.100000000000001" customHeight="1">
      <c r="A50" s="29" t="s">
        <v>86</v>
      </c>
    </row>
    <row r="51" spans="1:38" s="31" customFormat="1" ht="18" customHeight="1">
      <c r="A51" s="208" t="s">
        <v>200</v>
      </c>
      <c r="B51" s="208" t="s">
        <v>202</v>
      </c>
      <c r="C51" s="208" t="s">
        <v>203</v>
      </c>
      <c r="D51" s="208" t="s">
        <v>204</v>
      </c>
      <c r="E51" s="208" t="s">
        <v>205</v>
      </c>
      <c r="F51" s="208" t="s">
        <v>206</v>
      </c>
      <c r="G51" s="208" t="s">
        <v>207</v>
      </c>
      <c r="H51" s="208" t="s">
        <v>208</v>
      </c>
      <c r="I51" s="208" t="s">
        <v>209</v>
      </c>
      <c r="J51" s="208" t="s">
        <v>210</v>
      </c>
      <c r="K51" s="208" t="s">
        <v>211</v>
      </c>
      <c r="L51" s="208" t="s">
        <v>212</v>
      </c>
      <c r="M51" s="208" t="s">
        <v>213</v>
      </c>
      <c r="N51" s="208" t="s">
        <v>214</v>
      </c>
      <c r="O51" s="208" t="s">
        <v>215</v>
      </c>
      <c r="P51" s="208" t="s">
        <v>216</v>
      </c>
      <c r="Q51" s="208" t="s">
        <v>217</v>
      </c>
      <c r="R51" s="208" t="s">
        <v>218</v>
      </c>
      <c r="S51" s="208" t="s">
        <v>219</v>
      </c>
      <c r="T51" s="208" t="s">
        <v>220</v>
      </c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74" spans="1:36" s="23" customFormat="1" ht="17.100000000000001" customHeight="1">
      <c r="A74" s="29" t="s">
        <v>87</v>
      </c>
    </row>
    <row r="75" spans="1:36" s="31" customFormat="1" ht="18" customHeight="1">
      <c r="A75" s="208" t="s">
        <v>68</v>
      </c>
      <c r="B75" s="208" t="s">
        <v>69</v>
      </c>
      <c r="C75" s="209" t="s">
        <v>70</v>
      </c>
      <c r="D75" s="209" t="s">
        <v>221</v>
      </c>
      <c r="E75" s="210"/>
      <c r="F75" s="209"/>
      <c r="G75" s="209"/>
      <c r="H75" s="209"/>
      <c r="I75" s="209"/>
      <c r="J75" s="209"/>
      <c r="K75" s="209"/>
      <c r="L75" s="209"/>
      <c r="M75" s="209"/>
      <c r="N75" s="209" t="s">
        <v>71</v>
      </c>
      <c r="O75" s="209" t="s">
        <v>72</v>
      </c>
      <c r="P75" s="209" t="s">
        <v>73</v>
      </c>
      <c r="Q75" s="209" t="s">
        <v>56</v>
      </c>
      <c r="R75" s="209" t="s">
        <v>74</v>
      </c>
      <c r="S75" s="209" t="s">
        <v>56</v>
      </c>
      <c r="T75" s="209" t="s">
        <v>75</v>
      </c>
      <c r="U75" s="209"/>
      <c r="V75" s="209" t="s">
        <v>76</v>
      </c>
      <c r="W75" s="209" t="s">
        <v>77</v>
      </c>
      <c r="X75" s="209"/>
      <c r="Y75" s="209" t="s">
        <v>222</v>
      </c>
      <c r="Z75" s="209" t="s">
        <v>56</v>
      </c>
      <c r="AA75" s="209"/>
      <c r="AB75" s="209"/>
      <c r="AC75" s="209"/>
      <c r="AD75" s="209"/>
      <c r="AE75" s="209"/>
      <c r="AF75" s="209"/>
      <c r="AG75" s="209"/>
      <c r="AH75" s="209"/>
      <c r="AI75" s="209" t="s">
        <v>78</v>
      </c>
      <c r="AJ75" s="23"/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01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2" width="2.77734375" style="56" customWidth="1"/>
    <col min="3" max="4" width="9.77734375" style="56" customWidth="1"/>
    <col min="5" max="5" width="9.77734375" style="58" customWidth="1"/>
    <col min="6" max="8" width="9.77734375" style="56" customWidth="1"/>
    <col min="9" max="9" width="6.77734375" style="56" customWidth="1"/>
    <col min="10" max="10" width="4.77734375" style="56" customWidth="1"/>
    <col min="11" max="11" width="2.77734375" style="56" customWidth="1"/>
    <col min="12" max="16384" width="10.77734375" style="56"/>
  </cols>
  <sheetData>
    <row r="1" spans="1:11" s="2" customFormat="1" ht="33" customHeight="1">
      <c r="A1" s="407" t="s">
        <v>34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</row>
    <row r="2" spans="1:11" s="2" customFormat="1" ht="33" customHeight="1">
      <c r="A2" s="407"/>
      <c r="B2" s="407"/>
      <c r="C2" s="407"/>
      <c r="D2" s="407"/>
      <c r="E2" s="407"/>
      <c r="F2" s="407"/>
      <c r="G2" s="407"/>
      <c r="H2" s="407"/>
      <c r="I2" s="407"/>
      <c r="J2" s="407"/>
      <c r="K2" s="407"/>
    </row>
    <row r="3" spans="1:11" s="2" customFormat="1" ht="12.75" customHeight="1">
      <c r="A3" s="17" t="s">
        <v>36</v>
      </c>
      <c r="B3" s="17"/>
      <c r="C3" s="16"/>
      <c r="D3" s="16"/>
      <c r="E3" s="35"/>
      <c r="F3" s="16"/>
      <c r="G3" s="16"/>
      <c r="H3" s="16"/>
      <c r="I3" s="16"/>
      <c r="J3" s="16"/>
      <c r="K3" s="16"/>
    </row>
    <row r="4" spans="1:11" s="1" customFormat="1" ht="13.5" customHeight="1">
      <c r="A4" s="34" t="str">
        <f>" 교   정   번   호(Calibration No) : "&amp;기본정보!H3</f>
        <v xml:space="preserve"> 교   정   번   호(Calibration No) : </v>
      </c>
      <c r="B4" s="34"/>
      <c r="C4" s="18"/>
      <c r="D4" s="18"/>
      <c r="E4" s="36"/>
      <c r="F4" s="19"/>
      <c r="G4" s="18"/>
      <c r="H4" s="18"/>
      <c r="I4" s="20"/>
      <c r="J4" s="21"/>
      <c r="K4" s="19"/>
    </row>
    <row r="5" spans="1:11" s="53" customFormat="1" ht="15" customHeight="1">
      <c r="E5" s="54"/>
    </row>
    <row r="6" spans="1:11" ht="15" customHeight="1">
      <c r="A6" s="234" t="str">
        <f>IF(Calcu!L94=TRUE,"","삭제")</f>
        <v>삭제</v>
      </c>
      <c r="C6" s="73" t="str">
        <f>"○ 품명 : "&amp;기본정보!C$5</f>
        <v xml:space="preserve">○ 품명 : </v>
      </c>
      <c r="E6" s="56"/>
      <c r="F6" s="58"/>
    </row>
    <row r="7" spans="1:11" ht="15" customHeight="1">
      <c r="A7" s="71" t="str">
        <f>A6</f>
        <v>삭제</v>
      </c>
      <c r="C7" s="73" t="str">
        <f>"○ 제작회사 및 형식 : "&amp;기본정보!C$6&amp;" / "&amp;기본정보!C$7</f>
        <v xml:space="preserve">○ 제작회사 및 형식 :  / </v>
      </c>
      <c r="E7" s="56"/>
      <c r="F7" s="58"/>
    </row>
    <row r="8" spans="1:11" ht="15" customHeight="1">
      <c r="A8" s="71" t="str">
        <f>A7</f>
        <v>삭제</v>
      </c>
      <c r="C8" s="73" t="str">
        <f>"○ 기기번호 : "&amp;기본정보!C$8</f>
        <v xml:space="preserve">○ 기기번호 : </v>
      </c>
      <c r="E8" s="56"/>
      <c r="F8" s="58"/>
    </row>
    <row r="9" spans="1:11" ht="15" customHeight="1">
      <c r="A9" s="71" t="str">
        <f t="shared" ref="A9:A11" si="0">A8</f>
        <v>삭제</v>
      </c>
      <c r="E9" s="56"/>
      <c r="F9" s="58"/>
    </row>
    <row r="10" spans="1:11" ht="15" customHeight="1">
      <c r="A10" s="71" t="str">
        <f t="shared" si="0"/>
        <v>삭제</v>
      </c>
      <c r="C10" s="233" t="s">
        <v>242</v>
      </c>
      <c r="D10" s="231"/>
      <c r="E10" s="231"/>
      <c r="F10" s="231"/>
      <c r="G10" s="231"/>
      <c r="H10" s="231"/>
      <c r="I10" s="231"/>
      <c r="J10" s="231"/>
    </row>
    <row r="11" spans="1:11" ht="15" customHeight="1">
      <c r="A11" s="71" t="str">
        <f t="shared" si="0"/>
        <v>삭제</v>
      </c>
      <c r="C11" s="400" t="s">
        <v>243</v>
      </c>
      <c r="D11" s="402" t="s">
        <v>244</v>
      </c>
      <c r="E11" s="402" t="s">
        <v>247</v>
      </c>
      <c r="F11" s="402" t="s">
        <v>248</v>
      </c>
      <c r="G11" s="402" t="s">
        <v>245</v>
      </c>
      <c r="H11" s="402" t="s">
        <v>235</v>
      </c>
      <c r="I11" s="405" t="s">
        <v>246</v>
      </c>
      <c r="J11" s="231"/>
    </row>
    <row r="12" spans="1:11" ht="15" customHeight="1">
      <c r="A12" s="71" t="str">
        <f>A11</f>
        <v>삭제</v>
      </c>
      <c r="C12" s="401"/>
      <c r="D12" s="403"/>
      <c r="E12" s="404"/>
      <c r="F12" s="404"/>
      <c r="G12" s="404"/>
      <c r="H12" s="404"/>
      <c r="I12" s="406"/>
      <c r="J12" s="231"/>
    </row>
    <row r="13" spans="1:11" ht="15" customHeight="1">
      <c r="A13" s="71" t="str">
        <f>IF(Calcu!L94=TRUE,"","삭제")</f>
        <v>삭제</v>
      </c>
      <c r="B13" s="58"/>
      <c r="C13" s="228" t="e">
        <f ca="1">Calcu!C94</f>
        <v>#N/A</v>
      </c>
      <c r="D13" s="229" t="e">
        <f ca="1">Calcu!D94</f>
        <v>#N/A</v>
      </c>
      <c r="E13" s="229" t="str">
        <f>Calcu!G94</f>
        <v>-</v>
      </c>
      <c r="F13" s="229" t="str">
        <f>Calcu!H94</f>
        <v>-</v>
      </c>
      <c r="G13" s="229" t="str">
        <f>Calcu!I94</f>
        <v>-</v>
      </c>
      <c r="H13" s="229" t="str">
        <f>Calcu!J94</f>
        <v>-</v>
      </c>
      <c r="I13" s="230" t="s">
        <v>396</v>
      </c>
      <c r="J13" s="231"/>
    </row>
    <row r="14" spans="1:11" ht="15" customHeight="1">
      <c r="A14" s="71" t="str">
        <f>IF(Calcu!L95=TRUE,"","삭제")</f>
        <v>삭제</v>
      </c>
      <c r="B14" s="58"/>
      <c r="C14" s="228" t="e">
        <f ca="1">Calcu!C95</f>
        <v>#N/A</v>
      </c>
      <c r="D14" s="229" t="e">
        <f ca="1">Calcu!D95</f>
        <v>#N/A</v>
      </c>
      <c r="E14" s="229" t="e">
        <f ca="1">Calcu!G95</f>
        <v>#DIV/0!</v>
      </c>
      <c r="F14" s="229" t="str">
        <f ca="1">Calcu!H95</f>
        <v>0.000 000</v>
      </c>
      <c r="G14" s="229" t="str">
        <f ca="1">Calcu!I95</f>
        <v>0.000 000</v>
      </c>
      <c r="H14" s="229" t="e">
        <f ca="1">Calcu!J95</f>
        <v>#DIV/0!</v>
      </c>
      <c r="I14" s="230">
        <v>5</v>
      </c>
      <c r="J14" s="231"/>
    </row>
    <row r="15" spans="1:11" ht="15" customHeight="1">
      <c r="A15" s="71" t="str">
        <f>IF(Calcu!L96=TRUE,"","삭제")</f>
        <v>삭제</v>
      </c>
      <c r="B15" s="58"/>
      <c r="C15" s="228" t="e">
        <f ca="1">Calcu!C96</f>
        <v>#N/A</v>
      </c>
      <c r="D15" s="229" t="e">
        <f ca="1">Calcu!D96</f>
        <v>#N/A</v>
      </c>
      <c r="E15" s="229" t="e">
        <f ca="1">Calcu!G96</f>
        <v>#DIV/0!</v>
      </c>
      <c r="F15" s="229" t="str">
        <f ca="1">Calcu!H96</f>
        <v>0.000 000</v>
      </c>
      <c r="G15" s="229" t="str">
        <f ca="1">Calcu!I96</f>
        <v>0.000 000</v>
      </c>
      <c r="H15" s="229" t="e">
        <f ca="1">Calcu!J96</f>
        <v>#DIV/0!</v>
      </c>
      <c r="I15" s="230">
        <v>5</v>
      </c>
      <c r="J15" s="231"/>
    </row>
    <row r="16" spans="1:11" ht="15" customHeight="1">
      <c r="A16" s="71" t="str">
        <f>IF(Calcu!L97=TRUE,"","삭제")</f>
        <v>삭제</v>
      </c>
      <c r="B16" s="58"/>
      <c r="C16" s="228" t="e">
        <f ca="1">Calcu!C97</f>
        <v>#N/A</v>
      </c>
      <c r="D16" s="229" t="e">
        <f ca="1">Calcu!D97</f>
        <v>#N/A</v>
      </c>
      <c r="E16" s="229" t="e">
        <f ca="1">Calcu!G97</f>
        <v>#DIV/0!</v>
      </c>
      <c r="F16" s="229" t="str">
        <f ca="1">Calcu!H97</f>
        <v>0.000 000</v>
      </c>
      <c r="G16" s="229" t="str">
        <f ca="1">Calcu!I97</f>
        <v>0.000 000</v>
      </c>
      <c r="H16" s="229" t="e">
        <f ca="1">Calcu!J97</f>
        <v>#DIV/0!</v>
      </c>
      <c r="I16" s="230">
        <v>5</v>
      </c>
      <c r="J16" s="231"/>
    </row>
    <row r="17" spans="1:10" ht="15" customHeight="1">
      <c r="A17" s="71" t="str">
        <f>IF(Calcu!L98=TRUE,"","삭제")</f>
        <v>삭제</v>
      </c>
      <c r="B17" s="58"/>
      <c r="C17" s="228" t="e">
        <f ca="1">Calcu!C98</f>
        <v>#N/A</v>
      </c>
      <c r="D17" s="229" t="e">
        <f ca="1">Calcu!D98</f>
        <v>#N/A</v>
      </c>
      <c r="E17" s="229" t="e">
        <f ca="1">Calcu!G98</f>
        <v>#DIV/0!</v>
      </c>
      <c r="F17" s="229" t="str">
        <f ca="1">Calcu!H98</f>
        <v>0.000 000</v>
      </c>
      <c r="G17" s="229" t="str">
        <f ca="1">Calcu!I98</f>
        <v>0.000 000</v>
      </c>
      <c r="H17" s="229" t="e">
        <f ca="1">Calcu!J98</f>
        <v>#DIV/0!</v>
      </c>
      <c r="I17" s="230">
        <v>5</v>
      </c>
      <c r="J17" s="231"/>
    </row>
    <row r="18" spans="1:10" ht="15" customHeight="1">
      <c r="A18" s="71" t="str">
        <f>IF(Calcu!L99=TRUE,"","삭제")</f>
        <v>삭제</v>
      </c>
      <c r="B18" s="58"/>
      <c r="C18" s="228" t="e">
        <f ca="1">Calcu!C99</f>
        <v>#N/A</v>
      </c>
      <c r="D18" s="229" t="e">
        <f ca="1">Calcu!D99</f>
        <v>#N/A</v>
      </c>
      <c r="E18" s="229" t="e">
        <f ca="1">Calcu!G99</f>
        <v>#DIV/0!</v>
      </c>
      <c r="F18" s="229" t="str">
        <f ca="1">Calcu!H99</f>
        <v>0.000 000</v>
      </c>
      <c r="G18" s="229" t="str">
        <f ca="1">Calcu!I99</f>
        <v>0.000 000</v>
      </c>
      <c r="H18" s="229" t="e">
        <f ca="1">Calcu!J99</f>
        <v>#DIV/0!</v>
      </c>
      <c r="I18" s="230">
        <v>5</v>
      </c>
      <c r="J18" s="231"/>
    </row>
    <row r="19" spans="1:10" ht="15" customHeight="1">
      <c r="A19" s="71" t="str">
        <f>IF(Calcu!L100=TRUE,"","삭제")</f>
        <v>삭제</v>
      </c>
      <c r="B19" s="58"/>
      <c r="C19" s="228" t="e">
        <f ca="1">Calcu!C100</f>
        <v>#N/A</v>
      </c>
      <c r="D19" s="229" t="e">
        <f ca="1">Calcu!D100</f>
        <v>#N/A</v>
      </c>
      <c r="E19" s="229" t="e">
        <f ca="1">Calcu!G100</f>
        <v>#DIV/0!</v>
      </c>
      <c r="F19" s="229" t="str">
        <f ca="1">Calcu!H100</f>
        <v>0.000 000</v>
      </c>
      <c r="G19" s="229" t="str">
        <f ca="1">Calcu!I100</f>
        <v>0.000 000</v>
      </c>
      <c r="H19" s="229" t="e">
        <f ca="1">Calcu!J100</f>
        <v>#DIV/0!</v>
      </c>
      <c r="I19" s="230">
        <v>5</v>
      </c>
      <c r="J19" s="231"/>
    </row>
    <row r="20" spans="1:10" ht="15" customHeight="1">
      <c r="A20" s="71" t="str">
        <f>IF(Calcu!L101=TRUE,"","삭제")</f>
        <v>삭제</v>
      </c>
      <c r="B20" s="58"/>
      <c r="C20" s="228" t="e">
        <f ca="1">Calcu!C101</f>
        <v>#N/A</v>
      </c>
      <c r="D20" s="229" t="e">
        <f ca="1">Calcu!D101</f>
        <v>#N/A</v>
      </c>
      <c r="E20" s="229" t="e">
        <f ca="1">Calcu!G101</f>
        <v>#DIV/0!</v>
      </c>
      <c r="F20" s="229" t="str">
        <f ca="1">Calcu!H101</f>
        <v>0.000 000</v>
      </c>
      <c r="G20" s="229" t="str">
        <f ca="1">Calcu!I101</f>
        <v>0.000 000</v>
      </c>
      <c r="H20" s="229" t="e">
        <f ca="1">Calcu!J101</f>
        <v>#DIV/0!</v>
      </c>
      <c r="I20" s="230">
        <v>5</v>
      </c>
      <c r="J20" s="231"/>
    </row>
    <row r="21" spans="1:10" ht="15" customHeight="1">
      <c r="A21" s="71" t="str">
        <f>IF(Calcu!L102=TRUE,"","삭제")</f>
        <v>삭제</v>
      </c>
      <c r="B21" s="58"/>
      <c r="C21" s="228" t="e">
        <f ca="1">Calcu!C102</f>
        <v>#N/A</v>
      </c>
      <c r="D21" s="229" t="e">
        <f ca="1">Calcu!D102</f>
        <v>#N/A</v>
      </c>
      <c r="E21" s="229" t="e">
        <f ca="1">Calcu!G102</f>
        <v>#DIV/0!</v>
      </c>
      <c r="F21" s="229" t="str">
        <f ca="1">Calcu!H102</f>
        <v>0.000 000</v>
      </c>
      <c r="G21" s="229" t="str">
        <f ca="1">Calcu!I102</f>
        <v>0.000 000</v>
      </c>
      <c r="H21" s="229" t="e">
        <f ca="1">Calcu!J102</f>
        <v>#DIV/0!</v>
      </c>
      <c r="I21" s="230">
        <v>5</v>
      </c>
      <c r="J21" s="231"/>
    </row>
    <row r="22" spans="1:10" ht="15" customHeight="1">
      <c r="A22" s="71" t="str">
        <f>IF(Calcu!L103=TRUE,"","삭제")</f>
        <v>삭제</v>
      </c>
      <c r="B22" s="58"/>
      <c r="C22" s="228" t="e">
        <f ca="1">Calcu!C103</f>
        <v>#N/A</v>
      </c>
      <c r="D22" s="229" t="e">
        <f ca="1">Calcu!D103</f>
        <v>#N/A</v>
      </c>
      <c r="E22" s="229" t="e">
        <f ca="1">Calcu!G103</f>
        <v>#DIV/0!</v>
      </c>
      <c r="F22" s="229" t="str">
        <f ca="1">Calcu!H103</f>
        <v>0.000 000</v>
      </c>
      <c r="G22" s="229" t="str">
        <f ca="1">Calcu!I103</f>
        <v>0.000 000</v>
      </c>
      <c r="H22" s="229" t="e">
        <f ca="1">Calcu!J103</f>
        <v>#DIV/0!</v>
      </c>
      <c r="I22" s="230">
        <v>5</v>
      </c>
      <c r="J22" s="231"/>
    </row>
    <row r="23" spans="1:10" ht="15" customHeight="1">
      <c r="A23" s="71" t="str">
        <f>IF(Calcu!L104=TRUE,"","삭제")</f>
        <v>삭제</v>
      </c>
      <c r="B23" s="58"/>
      <c r="C23" s="228" t="e">
        <f ca="1">Calcu!C104</f>
        <v>#N/A</v>
      </c>
      <c r="D23" s="229" t="e">
        <f ca="1">Calcu!D104</f>
        <v>#N/A</v>
      </c>
      <c r="E23" s="229" t="e">
        <f ca="1">Calcu!G104</f>
        <v>#DIV/0!</v>
      </c>
      <c r="F23" s="229" t="str">
        <f ca="1">Calcu!H104</f>
        <v>0.000 000</v>
      </c>
      <c r="G23" s="229" t="str">
        <f ca="1">Calcu!I104</f>
        <v>0.000 000</v>
      </c>
      <c r="H23" s="229" t="e">
        <f ca="1">Calcu!J104</f>
        <v>#DIV/0!</v>
      </c>
      <c r="I23" s="230">
        <v>5</v>
      </c>
      <c r="J23" s="231"/>
    </row>
    <row r="24" spans="1:10" ht="15" customHeight="1">
      <c r="A24" s="71" t="str">
        <f>IF(Calcu!L105=TRUE,"","삭제")</f>
        <v>삭제</v>
      </c>
      <c r="B24" s="58"/>
      <c r="C24" s="228" t="e">
        <f ca="1">Calcu!C105</f>
        <v>#N/A</v>
      </c>
      <c r="D24" s="229" t="e">
        <f ca="1">Calcu!D105</f>
        <v>#N/A</v>
      </c>
      <c r="E24" s="229" t="e">
        <f ca="1">Calcu!G105</f>
        <v>#DIV/0!</v>
      </c>
      <c r="F24" s="229" t="str">
        <f ca="1">Calcu!H105</f>
        <v>0.000 000</v>
      </c>
      <c r="G24" s="229" t="str">
        <f ca="1">Calcu!I105</f>
        <v>0.000 000</v>
      </c>
      <c r="H24" s="229" t="e">
        <f ca="1">Calcu!J105</f>
        <v>#DIV/0!</v>
      </c>
      <c r="I24" s="230">
        <v>5</v>
      </c>
      <c r="J24" s="231"/>
    </row>
    <row r="25" spans="1:10" ht="15" customHeight="1">
      <c r="A25" s="71" t="str">
        <f>IF(Calcu!L106=TRUE,"","삭제")</f>
        <v>삭제</v>
      </c>
      <c r="B25" s="58"/>
      <c r="C25" s="228" t="e">
        <f ca="1">Calcu!C106</f>
        <v>#N/A</v>
      </c>
      <c r="D25" s="229" t="e">
        <f ca="1">Calcu!D106</f>
        <v>#N/A</v>
      </c>
      <c r="E25" s="229" t="e">
        <f ca="1">Calcu!G106</f>
        <v>#DIV/0!</v>
      </c>
      <c r="F25" s="229" t="str">
        <f ca="1">Calcu!H106</f>
        <v>0.000 000</v>
      </c>
      <c r="G25" s="229" t="str">
        <f ca="1">Calcu!I106</f>
        <v>0.000 000</v>
      </c>
      <c r="H25" s="229" t="e">
        <f ca="1">Calcu!J106</f>
        <v>#DIV/0!</v>
      </c>
      <c r="I25" s="230">
        <v>5</v>
      </c>
      <c r="J25" s="231"/>
    </row>
    <row r="26" spans="1:10" ht="15" customHeight="1">
      <c r="A26" s="71" t="str">
        <f>IF(Calcu!L107=TRUE,"","삭제")</f>
        <v>삭제</v>
      </c>
      <c r="B26" s="58"/>
      <c r="C26" s="228" t="e">
        <f ca="1">Calcu!C107</f>
        <v>#N/A</v>
      </c>
      <c r="D26" s="229" t="e">
        <f ca="1">Calcu!D107</f>
        <v>#N/A</v>
      </c>
      <c r="E26" s="229" t="e">
        <f ca="1">Calcu!G107</f>
        <v>#DIV/0!</v>
      </c>
      <c r="F26" s="229" t="str">
        <f ca="1">Calcu!H107</f>
        <v>0.000 000</v>
      </c>
      <c r="G26" s="229" t="str">
        <f ca="1">Calcu!I107</f>
        <v>0.000 000</v>
      </c>
      <c r="H26" s="229" t="e">
        <f ca="1">Calcu!J107</f>
        <v>#DIV/0!</v>
      </c>
      <c r="I26" s="230">
        <v>5</v>
      </c>
      <c r="J26" s="231"/>
    </row>
    <row r="27" spans="1:10" ht="15" customHeight="1">
      <c r="A27" s="71" t="str">
        <f>IF(Calcu!L108=TRUE,"","삭제")</f>
        <v>삭제</v>
      </c>
      <c r="B27" s="58"/>
      <c r="C27" s="228" t="e">
        <f ca="1">Calcu!C108</f>
        <v>#N/A</v>
      </c>
      <c r="D27" s="229" t="e">
        <f ca="1">Calcu!D108</f>
        <v>#N/A</v>
      </c>
      <c r="E27" s="229" t="e">
        <f ca="1">Calcu!G108</f>
        <v>#DIV/0!</v>
      </c>
      <c r="F27" s="229" t="str">
        <f ca="1">Calcu!H108</f>
        <v>0.000 000</v>
      </c>
      <c r="G27" s="229" t="str">
        <f ca="1">Calcu!I108</f>
        <v>0.000 000</v>
      </c>
      <c r="H27" s="229" t="e">
        <f ca="1">Calcu!J108</f>
        <v>#DIV/0!</v>
      </c>
      <c r="I27" s="230">
        <v>5</v>
      </c>
      <c r="J27" s="231"/>
    </row>
    <row r="28" spans="1:10" ht="15" customHeight="1">
      <c r="A28" s="71" t="str">
        <f>IF(Calcu!L109=TRUE,"","삭제")</f>
        <v>삭제</v>
      </c>
      <c r="B28" s="58"/>
      <c r="C28" s="228" t="e">
        <f ca="1">Calcu!C109</f>
        <v>#N/A</v>
      </c>
      <c r="D28" s="229" t="e">
        <f ca="1">Calcu!D109</f>
        <v>#N/A</v>
      </c>
      <c r="E28" s="229" t="e">
        <f ca="1">Calcu!G109</f>
        <v>#DIV/0!</v>
      </c>
      <c r="F28" s="229" t="str">
        <f ca="1">Calcu!H109</f>
        <v>0.000 000</v>
      </c>
      <c r="G28" s="229" t="str">
        <f ca="1">Calcu!I109</f>
        <v>0.000 000</v>
      </c>
      <c r="H28" s="229" t="e">
        <f ca="1">Calcu!J109</f>
        <v>#DIV/0!</v>
      </c>
      <c r="I28" s="230">
        <v>5</v>
      </c>
      <c r="J28" s="231"/>
    </row>
    <row r="29" spans="1:10" ht="15" customHeight="1">
      <c r="A29" s="71" t="str">
        <f>IF(Calcu!L110=TRUE,"","삭제")</f>
        <v>삭제</v>
      </c>
      <c r="B29" s="58"/>
      <c r="C29" s="228" t="e">
        <f ca="1">Calcu!C110</f>
        <v>#N/A</v>
      </c>
      <c r="D29" s="229" t="e">
        <f ca="1">Calcu!D110</f>
        <v>#N/A</v>
      </c>
      <c r="E29" s="229" t="e">
        <f ca="1">Calcu!G110</f>
        <v>#DIV/0!</v>
      </c>
      <c r="F29" s="229" t="str">
        <f ca="1">Calcu!H110</f>
        <v>0.000 000</v>
      </c>
      <c r="G29" s="229" t="str">
        <f ca="1">Calcu!I110</f>
        <v>0.000 000</v>
      </c>
      <c r="H29" s="229" t="e">
        <f ca="1">Calcu!J110</f>
        <v>#DIV/0!</v>
      </c>
      <c r="I29" s="230">
        <v>5</v>
      </c>
      <c r="J29" s="231"/>
    </row>
    <row r="30" spans="1:10" ht="15" customHeight="1">
      <c r="A30" s="71" t="str">
        <f>IF(Calcu!L111=TRUE,"","삭제")</f>
        <v>삭제</v>
      </c>
      <c r="B30" s="58"/>
      <c r="C30" s="228" t="e">
        <f ca="1">Calcu!C111</f>
        <v>#N/A</v>
      </c>
      <c r="D30" s="229" t="e">
        <f ca="1">Calcu!D111</f>
        <v>#N/A</v>
      </c>
      <c r="E30" s="229" t="e">
        <f ca="1">Calcu!G111</f>
        <v>#DIV/0!</v>
      </c>
      <c r="F30" s="229" t="str">
        <f ca="1">Calcu!H111</f>
        <v>0.000 000</v>
      </c>
      <c r="G30" s="229" t="str">
        <f ca="1">Calcu!I111</f>
        <v>0.000 000</v>
      </c>
      <c r="H30" s="229" t="e">
        <f ca="1">Calcu!J111</f>
        <v>#DIV/0!</v>
      </c>
      <c r="I30" s="230">
        <v>5</v>
      </c>
      <c r="J30" s="231"/>
    </row>
    <row r="31" spans="1:10" ht="15" customHeight="1">
      <c r="A31" s="72" t="str">
        <f>A6</f>
        <v>삭제</v>
      </c>
      <c r="C31" s="117"/>
      <c r="D31" s="118"/>
      <c r="E31" s="117"/>
      <c r="F31" s="117"/>
      <c r="G31" s="117"/>
      <c r="H31" s="117"/>
      <c r="I31" s="117"/>
      <c r="J31" s="231"/>
    </row>
    <row r="32" spans="1:10" ht="15" customHeight="1">
      <c r="A32" s="72" t="str">
        <f>A31</f>
        <v>삭제</v>
      </c>
      <c r="C32" s="53" t="s">
        <v>252</v>
      </c>
      <c r="D32" s="54"/>
      <c r="E32" s="125"/>
      <c r="F32" s="125"/>
      <c r="G32" s="125"/>
      <c r="H32" s="125"/>
    </row>
    <row r="33" spans="1:9" ht="15" customHeight="1">
      <c r="A33" s="72" t="str">
        <f t="shared" ref="A33:A46" si="1">A32</f>
        <v>삭제</v>
      </c>
      <c r="C33" s="125"/>
      <c r="D33" s="54"/>
      <c r="E33" s="125"/>
      <c r="F33" s="125"/>
      <c r="G33" s="125"/>
      <c r="H33" s="125"/>
    </row>
    <row r="34" spans="1:9" ht="15" customHeight="1">
      <c r="A34" s="72" t="str">
        <f t="shared" si="1"/>
        <v>삭제</v>
      </c>
      <c r="C34" s="125"/>
      <c r="D34" s="54"/>
      <c r="E34" s="125"/>
      <c r="F34" s="125"/>
      <c r="G34" s="125"/>
      <c r="H34" s="125"/>
    </row>
    <row r="35" spans="1:9" ht="15" customHeight="1">
      <c r="A35" s="72" t="str">
        <f t="shared" si="1"/>
        <v>삭제</v>
      </c>
      <c r="C35" s="232" t="s">
        <v>249</v>
      </c>
      <c r="D35" s="54" t="s">
        <v>250</v>
      </c>
      <c r="F35" s="53" t="s">
        <v>628</v>
      </c>
      <c r="G35" s="125"/>
      <c r="H35" s="125"/>
    </row>
    <row r="36" spans="1:9" ht="15" customHeight="1">
      <c r="A36" s="72" t="str">
        <f t="shared" si="1"/>
        <v>삭제</v>
      </c>
      <c r="C36" s="125"/>
      <c r="D36" s="347" t="e">
        <f>TRIM(LEFT(TEXT(Calcu!V14,"0.000 000 E+00"),10))&amp;"×10"</f>
        <v>#DIV/0!</v>
      </c>
      <c r="E36" s="346" t="e">
        <f>VALUE(RIGHT(TEXT(Calcu!V14,"0.000E+00"),3))</f>
        <v>#DIV/0!</v>
      </c>
      <c r="G36" s="347" t="e">
        <f>TRIM(LEFT(TEXT(Calcu!V16,"0.000 000 E+00"),10))&amp;"×10"</f>
        <v>#DIV/0!</v>
      </c>
      <c r="H36" s="346" t="e">
        <f>VALUE(RIGHT(TEXT(Calcu!V16,"0.000E+00"),3))</f>
        <v>#DIV/0!</v>
      </c>
    </row>
    <row r="37" spans="1:9" ht="15" customHeight="1">
      <c r="A37" s="72" t="str">
        <f t="shared" si="1"/>
        <v>삭제</v>
      </c>
      <c r="C37" s="125"/>
      <c r="D37" s="347" t="e">
        <f>TRIM(LEFT(TEXT(Calcu!V18,"0.000 000 E+00"),10))&amp;"×10"</f>
        <v>#DIV/0!</v>
      </c>
      <c r="E37" s="346" t="e">
        <f>VALUE(RIGHT(TEXT(Calcu!V18,"0.000E+00"),3))</f>
        <v>#DIV/0!</v>
      </c>
      <c r="G37" s="347" t="e">
        <f>TRIM(LEFT(TEXT(Calcu!V20,"0.000 000 E+00"),10))&amp;"×10"</f>
        <v>#DIV/0!</v>
      </c>
      <c r="H37" s="346" t="e">
        <f>VALUE(RIGHT(TEXT(Calcu!V20,"0.000E+00"),3))</f>
        <v>#DIV/0!</v>
      </c>
    </row>
    <row r="38" spans="1:9" ht="15" customHeight="1">
      <c r="A38" s="72" t="str">
        <f t="shared" si="1"/>
        <v>삭제</v>
      </c>
      <c r="C38" s="348" t="s">
        <v>253</v>
      </c>
      <c r="D38" s="54"/>
      <c r="E38" s="125"/>
      <c r="F38" s="125"/>
      <c r="G38" s="125"/>
      <c r="H38" s="125"/>
    </row>
    <row r="39" spans="1:9" ht="15" customHeight="1">
      <c r="A39" s="72" t="str">
        <f t="shared" si="1"/>
        <v>삭제</v>
      </c>
      <c r="C39" s="348" t="s">
        <v>254</v>
      </c>
      <c r="D39" s="54"/>
      <c r="E39" s="125"/>
      <c r="F39" s="125"/>
      <c r="G39" s="125"/>
      <c r="H39" s="125"/>
    </row>
    <row r="40" spans="1:9" ht="15" customHeight="1">
      <c r="A40" s="72" t="str">
        <f t="shared" si="1"/>
        <v>삭제</v>
      </c>
      <c r="C40" s="125"/>
      <c r="D40" s="54"/>
      <c r="E40" s="125"/>
      <c r="F40" s="125"/>
      <c r="G40" s="125"/>
      <c r="H40" s="125"/>
    </row>
    <row r="41" spans="1:9" ht="15" customHeight="1">
      <c r="A41" s="72" t="str">
        <f t="shared" si="1"/>
        <v>삭제</v>
      </c>
      <c r="C41" s="53" t="s">
        <v>255</v>
      </c>
      <c r="D41" s="54"/>
      <c r="E41" s="125"/>
      <c r="F41" s="125"/>
      <c r="G41" s="125"/>
      <c r="H41" s="125"/>
    </row>
    <row r="42" spans="1:9" ht="15" customHeight="1">
      <c r="A42" s="72" t="str">
        <f t="shared" si="1"/>
        <v>삭제</v>
      </c>
      <c r="C42" s="125"/>
      <c r="D42" s="54"/>
      <c r="E42" s="125"/>
      <c r="F42" s="125"/>
      <c r="G42" s="125"/>
      <c r="H42" s="125"/>
    </row>
    <row r="43" spans="1:9" ht="15" customHeight="1">
      <c r="A43" s="72" t="str">
        <f t="shared" si="1"/>
        <v>삭제</v>
      </c>
      <c r="C43" s="53" t="s">
        <v>258</v>
      </c>
      <c r="D43" s="54"/>
      <c r="E43" s="125"/>
      <c r="F43" s="125"/>
      <c r="G43" s="125"/>
      <c r="H43" s="125"/>
    </row>
    <row r="44" spans="1:9" ht="15" customHeight="1">
      <c r="A44" s="72" t="str">
        <f t="shared" si="1"/>
        <v>삭제</v>
      </c>
      <c r="C44" s="232" t="s">
        <v>256</v>
      </c>
      <c r="D44" s="54"/>
      <c r="E44" s="125"/>
      <c r="F44" s="125"/>
      <c r="G44" s="125"/>
      <c r="H44" s="125"/>
    </row>
    <row r="45" spans="1:9" ht="15" customHeight="1">
      <c r="A45" s="72" t="str">
        <f t="shared" si="1"/>
        <v>삭제</v>
      </c>
      <c r="C45" s="232"/>
      <c r="D45" s="54"/>
      <c r="E45" s="125"/>
      <c r="F45" s="125"/>
      <c r="G45" s="125"/>
      <c r="H45" s="125"/>
    </row>
    <row r="46" spans="1:9" ht="15" customHeight="1">
      <c r="A46" s="72" t="str">
        <f t="shared" si="1"/>
        <v>삭제</v>
      </c>
      <c r="C46" s="54" t="e">
        <f ca="1">"4. 토크 측정기의 분해능 : "&amp;Calcu!T$96&amp;" N·m"</f>
        <v>#N/A</v>
      </c>
      <c r="D46" s="54"/>
      <c r="E46" s="125"/>
      <c r="F46" s="125"/>
      <c r="G46" s="125"/>
      <c r="H46" s="125"/>
    </row>
    <row r="47" spans="1:9" ht="15" customHeight="1">
      <c r="A47" s="72" t="str">
        <f>IF(Calcu!L112=TRUE,A46,"삭제")</f>
        <v>삭제</v>
      </c>
      <c r="C47" s="399" t="s">
        <v>251</v>
      </c>
      <c r="D47" s="399"/>
      <c r="E47" s="399"/>
      <c r="F47" s="399"/>
      <c r="G47" s="399"/>
      <c r="H47" s="399"/>
      <c r="I47" s="399"/>
    </row>
    <row r="48" spans="1:9" ht="15" customHeight="1">
      <c r="A48" s="72" t="str">
        <f>IF(Calcu!L113=TRUE,IF(Calcu!L94=TRUE,"삽입","삭제"),"삭제")</f>
        <v>삭제</v>
      </c>
      <c r="C48" s="236"/>
      <c r="D48" s="236"/>
      <c r="E48" s="236"/>
      <c r="F48" s="236"/>
      <c r="G48" s="236"/>
      <c r="H48" s="236"/>
      <c r="I48" s="236"/>
    </row>
    <row r="49" spans="1:10" ht="15" customHeight="1">
      <c r="A49" s="235" t="str">
        <f>IF(Calcu!L112=TRUE,"","삭제")</f>
        <v>삭제</v>
      </c>
      <c r="C49" s="73" t="str">
        <f>"○ 품명 : "&amp;기본정보!C$5</f>
        <v xml:space="preserve">○ 품명 : </v>
      </c>
      <c r="E49" s="56"/>
      <c r="F49" s="58"/>
    </row>
    <row r="50" spans="1:10" ht="15" customHeight="1">
      <c r="A50" s="72" t="str">
        <f>A49</f>
        <v>삭제</v>
      </c>
      <c r="C50" s="73" t="str">
        <f>"○ 제작회사 및 형식 : "&amp;기본정보!C$6&amp;" / "&amp;기본정보!C$7</f>
        <v xml:space="preserve">○ 제작회사 및 형식 :  / </v>
      </c>
      <c r="E50" s="56"/>
      <c r="F50" s="58"/>
    </row>
    <row r="51" spans="1:10" ht="15" customHeight="1">
      <c r="A51" s="72" t="str">
        <f t="shared" ref="A51:A55" si="2">A50</f>
        <v>삭제</v>
      </c>
      <c r="C51" s="73" t="str">
        <f>"○ 기기번호 : "&amp;기본정보!C$8</f>
        <v xml:space="preserve">○ 기기번호 : </v>
      </c>
      <c r="E51" s="56"/>
      <c r="F51" s="58"/>
    </row>
    <row r="52" spans="1:10" ht="15" customHeight="1">
      <c r="A52" s="72" t="str">
        <f t="shared" si="2"/>
        <v>삭제</v>
      </c>
      <c r="E52" s="56"/>
      <c r="F52" s="58"/>
    </row>
    <row r="53" spans="1:10" ht="15" customHeight="1">
      <c r="A53" s="72" t="str">
        <f t="shared" si="2"/>
        <v>삭제</v>
      </c>
      <c r="C53" s="233" t="s">
        <v>257</v>
      </c>
      <c r="D53" s="231"/>
      <c r="E53" s="231"/>
      <c r="F53" s="231"/>
      <c r="G53" s="231"/>
      <c r="H53" s="231"/>
      <c r="I53" s="231"/>
      <c r="J53" s="231"/>
    </row>
    <row r="54" spans="1:10" ht="15" customHeight="1">
      <c r="A54" s="72" t="str">
        <f t="shared" si="2"/>
        <v>삭제</v>
      </c>
      <c r="C54" s="400" t="s">
        <v>243</v>
      </c>
      <c r="D54" s="402" t="s">
        <v>244</v>
      </c>
      <c r="E54" s="402" t="s">
        <v>247</v>
      </c>
      <c r="F54" s="402" t="s">
        <v>248</v>
      </c>
      <c r="G54" s="402" t="s">
        <v>245</v>
      </c>
      <c r="H54" s="402" t="s">
        <v>235</v>
      </c>
      <c r="I54" s="405" t="s">
        <v>246</v>
      </c>
      <c r="J54" s="231"/>
    </row>
    <row r="55" spans="1:10" ht="15" customHeight="1">
      <c r="A55" s="72" t="str">
        <f t="shared" si="2"/>
        <v>삭제</v>
      </c>
      <c r="C55" s="401"/>
      <c r="D55" s="403"/>
      <c r="E55" s="404"/>
      <c r="F55" s="404"/>
      <c r="G55" s="404"/>
      <c r="H55" s="404"/>
      <c r="I55" s="406"/>
      <c r="J55" s="231"/>
    </row>
    <row r="56" spans="1:10" ht="15" customHeight="1">
      <c r="A56" s="71" t="str">
        <f>IF(Calcu!L112=TRUE,"","삭제")</f>
        <v>삭제</v>
      </c>
      <c r="B56" s="58"/>
      <c r="C56" s="228" t="e">
        <f ca="1">Calcu!C112</f>
        <v>#N/A</v>
      </c>
      <c r="D56" s="229" t="e">
        <f ca="1">Calcu!D112</f>
        <v>#N/A</v>
      </c>
      <c r="E56" s="229" t="str">
        <f>Calcu!G112</f>
        <v>-</v>
      </c>
      <c r="F56" s="229" t="str">
        <f>Calcu!H112</f>
        <v>-</v>
      </c>
      <c r="G56" s="229" t="str">
        <f>Calcu!I112</f>
        <v>-</v>
      </c>
      <c r="H56" s="229" t="str">
        <f>Calcu!J112</f>
        <v>-</v>
      </c>
      <c r="I56" s="230" t="s">
        <v>396</v>
      </c>
      <c r="J56" s="231"/>
    </row>
    <row r="57" spans="1:10" ht="15" customHeight="1">
      <c r="A57" s="71" t="str">
        <f>IF(Calcu!L113=TRUE,"","삭제")</f>
        <v>삭제</v>
      </c>
      <c r="B57" s="58"/>
      <c r="C57" s="228" t="e">
        <f ca="1">Calcu!C113</f>
        <v>#N/A</v>
      </c>
      <c r="D57" s="229" t="e">
        <f ca="1">Calcu!D113</f>
        <v>#N/A</v>
      </c>
      <c r="E57" s="229" t="e">
        <f ca="1">Calcu!G113</f>
        <v>#DIV/0!</v>
      </c>
      <c r="F57" s="229" t="str">
        <f ca="1">Calcu!H113</f>
        <v>0.000 000</v>
      </c>
      <c r="G57" s="229" t="str">
        <f ca="1">Calcu!I113</f>
        <v>0.000 000</v>
      </c>
      <c r="H57" s="229" t="e">
        <f ca="1">Calcu!J113</f>
        <v>#DIV/0!</v>
      </c>
      <c r="I57" s="230">
        <v>5</v>
      </c>
      <c r="J57" s="231"/>
    </row>
    <row r="58" spans="1:10" ht="15" customHeight="1">
      <c r="A58" s="71" t="str">
        <f>IF(Calcu!L114=TRUE,"","삭제")</f>
        <v>삭제</v>
      </c>
      <c r="B58" s="58"/>
      <c r="C58" s="228" t="e">
        <f ca="1">Calcu!C114</f>
        <v>#N/A</v>
      </c>
      <c r="D58" s="229" t="e">
        <f ca="1">Calcu!D114</f>
        <v>#N/A</v>
      </c>
      <c r="E58" s="229" t="e">
        <f ca="1">Calcu!G114</f>
        <v>#DIV/0!</v>
      </c>
      <c r="F58" s="229" t="str">
        <f ca="1">Calcu!H114</f>
        <v>0.000 000</v>
      </c>
      <c r="G58" s="229" t="str">
        <f ca="1">Calcu!I114</f>
        <v>0.000 000</v>
      </c>
      <c r="H58" s="229" t="e">
        <f ca="1">Calcu!J114</f>
        <v>#DIV/0!</v>
      </c>
      <c r="I58" s="230">
        <v>5</v>
      </c>
      <c r="J58" s="231"/>
    </row>
    <row r="59" spans="1:10" ht="15" customHeight="1">
      <c r="A59" s="71" t="str">
        <f>IF(Calcu!L115=TRUE,"","삭제")</f>
        <v>삭제</v>
      </c>
      <c r="B59" s="58"/>
      <c r="C59" s="228" t="e">
        <f ca="1">Calcu!C115</f>
        <v>#N/A</v>
      </c>
      <c r="D59" s="229" t="e">
        <f ca="1">Calcu!D115</f>
        <v>#N/A</v>
      </c>
      <c r="E59" s="229" t="e">
        <f ca="1">Calcu!G115</f>
        <v>#DIV/0!</v>
      </c>
      <c r="F59" s="229" t="str">
        <f ca="1">Calcu!H115</f>
        <v>0.000 000</v>
      </c>
      <c r="G59" s="229" t="str">
        <f ca="1">Calcu!I115</f>
        <v>0.000 000</v>
      </c>
      <c r="H59" s="229" t="e">
        <f ca="1">Calcu!J115</f>
        <v>#DIV/0!</v>
      </c>
      <c r="I59" s="230">
        <v>5</v>
      </c>
      <c r="J59" s="231"/>
    </row>
    <row r="60" spans="1:10" ht="15" customHeight="1">
      <c r="A60" s="71" t="str">
        <f>IF(Calcu!L116=TRUE,"","삭제")</f>
        <v>삭제</v>
      </c>
      <c r="B60" s="58"/>
      <c r="C60" s="228" t="e">
        <f ca="1">Calcu!C116</f>
        <v>#N/A</v>
      </c>
      <c r="D60" s="229" t="e">
        <f ca="1">Calcu!D116</f>
        <v>#N/A</v>
      </c>
      <c r="E60" s="229" t="e">
        <f ca="1">Calcu!G116</f>
        <v>#DIV/0!</v>
      </c>
      <c r="F60" s="229" t="str">
        <f ca="1">Calcu!H116</f>
        <v>0.000 000</v>
      </c>
      <c r="G60" s="229" t="str">
        <f ca="1">Calcu!I116</f>
        <v>0.000 000</v>
      </c>
      <c r="H60" s="229" t="e">
        <f ca="1">Calcu!J116</f>
        <v>#DIV/0!</v>
      </c>
      <c r="I60" s="230">
        <v>5</v>
      </c>
      <c r="J60" s="231"/>
    </row>
    <row r="61" spans="1:10" ht="15" customHeight="1">
      <c r="A61" s="71" t="str">
        <f>IF(Calcu!L117=TRUE,"","삭제")</f>
        <v>삭제</v>
      </c>
      <c r="B61" s="58"/>
      <c r="C61" s="228" t="e">
        <f ca="1">Calcu!C117</f>
        <v>#N/A</v>
      </c>
      <c r="D61" s="229" t="e">
        <f ca="1">Calcu!D117</f>
        <v>#N/A</v>
      </c>
      <c r="E61" s="229" t="e">
        <f ca="1">Calcu!G117</f>
        <v>#DIV/0!</v>
      </c>
      <c r="F61" s="229" t="str">
        <f ca="1">Calcu!H117</f>
        <v>0.000 000</v>
      </c>
      <c r="G61" s="229" t="str">
        <f ca="1">Calcu!I117</f>
        <v>0.000 000</v>
      </c>
      <c r="H61" s="229" t="e">
        <f ca="1">Calcu!J117</f>
        <v>#DIV/0!</v>
      </c>
      <c r="I61" s="230">
        <v>5</v>
      </c>
      <c r="J61" s="231"/>
    </row>
    <row r="62" spans="1:10" ht="15" customHeight="1">
      <c r="A62" s="71" t="str">
        <f>IF(Calcu!L118=TRUE,"","삭제")</f>
        <v>삭제</v>
      </c>
      <c r="B62" s="58"/>
      <c r="C62" s="228" t="e">
        <f ca="1">Calcu!C118</f>
        <v>#N/A</v>
      </c>
      <c r="D62" s="229" t="e">
        <f ca="1">Calcu!D118</f>
        <v>#N/A</v>
      </c>
      <c r="E62" s="229" t="e">
        <f ca="1">Calcu!G118</f>
        <v>#DIV/0!</v>
      </c>
      <c r="F62" s="229" t="str">
        <f ca="1">Calcu!H118</f>
        <v>0.000 000</v>
      </c>
      <c r="G62" s="229" t="str">
        <f ca="1">Calcu!I118</f>
        <v>0.000 000</v>
      </c>
      <c r="H62" s="229" t="e">
        <f ca="1">Calcu!J118</f>
        <v>#DIV/0!</v>
      </c>
      <c r="I62" s="230">
        <v>5</v>
      </c>
      <c r="J62" s="231"/>
    </row>
    <row r="63" spans="1:10" ht="15" customHeight="1">
      <c r="A63" s="71" t="str">
        <f>IF(Calcu!L119=TRUE,"","삭제")</f>
        <v>삭제</v>
      </c>
      <c r="B63" s="58"/>
      <c r="C63" s="228" t="e">
        <f ca="1">Calcu!C119</f>
        <v>#N/A</v>
      </c>
      <c r="D63" s="229" t="e">
        <f ca="1">Calcu!D119</f>
        <v>#N/A</v>
      </c>
      <c r="E63" s="229" t="e">
        <f ca="1">Calcu!G119</f>
        <v>#DIV/0!</v>
      </c>
      <c r="F63" s="229" t="str">
        <f ca="1">Calcu!H119</f>
        <v>0.000 000</v>
      </c>
      <c r="G63" s="229" t="str">
        <f ca="1">Calcu!I119</f>
        <v>0.000 000</v>
      </c>
      <c r="H63" s="229" t="e">
        <f ca="1">Calcu!J119</f>
        <v>#DIV/0!</v>
      </c>
      <c r="I63" s="230">
        <v>5</v>
      </c>
      <c r="J63" s="231"/>
    </row>
    <row r="64" spans="1:10" ht="15" customHeight="1">
      <c r="A64" s="71" t="str">
        <f>IF(Calcu!L120=TRUE,"","삭제")</f>
        <v>삭제</v>
      </c>
      <c r="B64" s="58"/>
      <c r="C64" s="228" t="e">
        <f ca="1">Calcu!C120</f>
        <v>#N/A</v>
      </c>
      <c r="D64" s="229" t="e">
        <f ca="1">Calcu!D120</f>
        <v>#N/A</v>
      </c>
      <c r="E64" s="229" t="e">
        <f ca="1">Calcu!G120</f>
        <v>#DIV/0!</v>
      </c>
      <c r="F64" s="229" t="str">
        <f ca="1">Calcu!H120</f>
        <v>0.000 000</v>
      </c>
      <c r="G64" s="229" t="str">
        <f ca="1">Calcu!I120</f>
        <v>0.000 000</v>
      </c>
      <c r="H64" s="229" t="e">
        <f ca="1">Calcu!J120</f>
        <v>#DIV/0!</v>
      </c>
      <c r="I64" s="230">
        <v>5</v>
      </c>
      <c r="J64" s="231"/>
    </row>
    <row r="65" spans="1:10" ht="15" customHeight="1">
      <c r="A65" s="71" t="str">
        <f>IF(Calcu!L121=TRUE,"","삭제")</f>
        <v>삭제</v>
      </c>
      <c r="B65" s="58"/>
      <c r="C65" s="228" t="e">
        <f ca="1">Calcu!C121</f>
        <v>#N/A</v>
      </c>
      <c r="D65" s="229" t="e">
        <f ca="1">Calcu!D121</f>
        <v>#N/A</v>
      </c>
      <c r="E65" s="229" t="e">
        <f ca="1">Calcu!G121</f>
        <v>#DIV/0!</v>
      </c>
      <c r="F65" s="229" t="str">
        <f ca="1">Calcu!H121</f>
        <v>0.000 000</v>
      </c>
      <c r="G65" s="229" t="str">
        <f ca="1">Calcu!I121</f>
        <v>0.000 000</v>
      </c>
      <c r="H65" s="229" t="e">
        <f ca="1">Calcu!J121</f>
        <v>#DIV/0!</v>
      </c>
      <c r="I65" s="230">
        <v>5</v>
      </c>
      <c r="J65" s="231"/>
    </row>
    <row r="66" spans="1:10" ht="15" customHeight="1">
      <c r="A66" s="71" t="str">
        <f>IF(Calcu!L122=TRUE,"","삭제")</f>
        <v>삭제</v>
      </c>
      <c r="B66" s="58"/>
      <c r="C66" s="228" t="e">
        <f ca="1">Calcu!C122</f>
        <v>#N/A</v>
      </c>
      <c r="D66" s="229" t="e">
        <f ca="1">Calcu!D122</f>
        <v>#N/A</v>
      </c>
      <c r="E66" s="229" t="e">
        <f ca="1">Calcu!G122</f>
        <v>#DIV/0!</v>
      </c>
      <c r="F66" s="229" t="str">
        <f ca="1">Calcu!H122</f>
        <v>0.000 000</v>
      </c>
      <c r="G66" s="229" t="str">
        <f ca="1">Calcu!I122</f>
        <v>0.000 000</v>
      </c>
      <c r="H66" s="229" t="e">
        <f ca="1">Calcu!J122</f>
        <v>#DIV/0!</v>
      </c>
      <c r="I66" s="230">
        <v>5</v>
      </c>
      <c r="J66" s="231"/>
    </row>
    <row r="67" spans="1:10" ht="15" customHeight="1">
      <c r="A67" s="71" t="str">
        <f>IF(Calcu!L123=TRUE,"","삭제")</f>
        <v>삭제</v>
      </c>
      <c r="B67" s="58"/>
      <c r="C67" s="228" t="e">
        <f ca="1">Calcu!C123</f>
        <v>#N/A</v>
      </c>
      <c r="D67" s="229" t="e">
        <f ca="1">Calcu!D123</f>
        <v>#N/A</v>
      </c>
      <c r="E67" s="229" t="e">
        <f ca="1">Calcu!G123</f>
        <v>#DIV/0!</v>
      </c>
      <c r="F67" s="229" t="str">
        <f ca="1">Calcu!H123</f>
        <v>0.000 000</v>
      </c>
      <c r="G67" s="229" t="str">
        <f ca="1">Calcu!I123</f>
        <v>0.000 000</v>
      </c>
      <c r="H67" s="229" t="e">
        <f ca="1">Calcu!J123</f>
        <v>#DIV/0!</v>
      </c>
      <c r="I67" s="230">
        <v>5</v>
      </c>
      <c r="J67" s="231"/>
    </row>
    <row r="68" spans="1:10" ht="15" customHeight="1">
      <c r="A68" s="71" t="str">
        <f>IF(Calcu!L124=TRUE,"","삭제")</f>
        <v>삭제</v>
      </c>
      <c r="B68" s="58"/>
      <c r="C68" s="228" t="e">
        <f ca="1">Calcu!C124</f>
        <v>#N/A</v>
      </c>
      <c r="D68" s="229" t="e">
        <f ca="1">Calcu!D124</f>
        <v>#N/A</v>
      </c>
      <c r="E68" s="229" t="e">
        <f ca="1">Calcu!G124</f>
        <v>#DIV/0!</v>
      </c>
      <c r="F68" s="229" t="str">
        <f ca="1">Calcu!H124</f>
        <v>0.000 000</v>
      </c>
      <c r="G68" s="229" t="str">
        <f ca="1">Calcu!I124</f>
        <v>0.000 000</v>
      </c>
      <c r="H68" s="229" t="e">
        <f ca="1">Calcu!J124</f>
        <v>#DIV/0!</v>
      </c>
      <c r="I68" s="230">
        <v>5</v>
      </c>
      <c r="J68" s="231"/>
    </row>
    <row r="69" spans="1:10" ht="15" customHeight="1">
      <c r="A69" s="71" t="str">
        <f>IF(Calcu!L125=TRUE,"","삭제")</f>
        <v>삭제</v>
      </c>
      <c r="B69" s="58"/>
      <c r="C69" s="228" t="e">
        <f ca="1">Calcu!C125</f>
        <v>#N/A</v>
      </c>
      <c r="D69" s="229" t="e">
        <f ca="1">Calcu!D125</f>
        <v>#N/A</v>
      </c>
      <c r="E69" s="229" t="e">
        <f ca="1">Calcu!G125</f>
        <v>#DIV/0!</v>
      </c>
      <c r="F69" s="229" t="str">
        <f ca="1">Calcu!H125</f>
        <v>0.000 000</v>
      </c>
      <c r="G69" s="229" t="str">
        <f ca="1">Calcu!I125</f>
        <v>0.000 000</v>
      </c>
      <c r="H69" s="229" t="e">
        <f ca="1">Calcu!J125</f>
        <v>#DIV/0!</v>
      </c>
      <c r="I69" s="230">
        <v>5</v>
      </c>
      <c r="J69" s="231"/>
    </row>
    <row r="70" spans="1:10" ht="15" customHeight="1">
      <c r="A70" s="71" t="str">
        <f>IF(Calcu!L126=TRUE,"","삭제")</f>
        <v>삭제</v>
      </c>
      <c r="B70" s="58"/>
      <c r="C70" s="228" t="e">
        <f ca="1">Calcu!C126</f>
        <v>#N/A</v>
      </c>
      <c r="D70" s="229" t="e">
        <f ca="1">Calcu!D126</f>
        <v>#N/A</v>
      </c>
      <c r="E70" s="229" t="e">
        <f ca="1">Calcu!G126</f>
        <v>#DIV/0!</v>
      </c>
      <c r="F70" s="229" t="str">
        <f ca="1">Calcu!H126</f>
        <v>0.000 000</v>
      </c>
      <c r="G70" s="229" t="str">
        <f ca="1">Calcu!I126</f>
        <v>0.000 000</v>
      </c>
      <c r="H70" s="229" t="e">
        <f ca="1">Calcu!J126</f>
        <v>#DIV/0!</v>
      </c>
      <c r="I70" s="230">
        <v>5</v>
      </c>
      <c r="J70" s="231"/>
    </row>
    <row r="71" spans="1:10" ht="15" customHeight="1">
      <c r="A71" s="71" t="str">
        <f>IF(Calcu!L127=TRUE,"","삭제")</f>
        <v>삭제</v>
      </c>
      <c r="B71" s="58"/>
      <c r="C71" s="228" t="e">
        <f ca="1">Calcu!C127</f>
        <v>#N/A</v>
      </c>
      <c r="D71" s="229" t="e">
        <f ca="1">Calcu!D127</f>
        <v>#N/A</v>
      </c>
      <c r="E71" s="229" t="e">
        <f ca="1">Calcu!G127</f>
        <v>#DIV/0!</v>
      </c>
      <c r="F71" s="229" t="str">
        <f ca="1">Calcu!H127</f>
        <v>0.000 000</v>
      </c>
      <c r="G71" s="229" t="str">
        <f ca="1">Calcu!I127</f>
        <v>0.000 000</v>
      </c>
      <c r="H71" s="229" t="e">
        <f ca="1">Calcu!J127</f>
        <v>#DIV/0!</v>
      </c>
      <c r="I71" s="230">
        <v>5</v>
      </c>
      <c r="J71" s="231"/>
    </row>
    <row r="72" spans="1:10" ht="15" customHeight="1">
      <c r="A72" s="71" t="str">
        <f>IF(Calcu!L128=TRUE,"","삭제")</f>
        <v>삭제</v>
      </c>
      <c r="B72" s="58"/>
      <c r="C72" s="228" t="e">
        <f ca="1">Calcu!C128</f>
        <v>#N/A</v>
      </c>
      <c r="D72" s="229" t="e">
        <f ca="1">Calcu!D128</f>
        <v>#N/A</v>
      </c>
      <c r="E72" s="229" t="e">
        <f ca="1">Calcu!G128</f>
        <v>#DIV/0!</v>
      </c>
      <c r="F72" s="229" t="str">
        <f ca="1">Calcu!H128</f>
        <v>0.000 000</v>
      </c>
      <c r="G72" s="229" t="str">
        <f ca="1">Calcu!I128</f>
        <v>0.000 000</v>
      </c>
      <c r="H72" s="229" t="e">
        <f ca="1">Calcu!J128</f>
        <v>#DIV/0!</v>
      </c>
      <c r="I72" s="230">
        <v>5</v>
      </c>
      <c r="J72" s="231"/>
    </row>
    <row r="73" spans="1:10" ht="15" customHeight="1">
      <c r="A73" s="71" t="str">
        <f>IF(Calcu!L129=TRUE,"","삭제")</f>
        <v>삭제</v>
      </c>
      <c r="B73" s="58"/>
      <c r="C73" s="228" t="e">
        <f ca="1">Calcu!C129</f>
        <v>#N/A</v>
      </c>
      <c r="D73" s="229" t="e">
        <f ca="1">Calcu!D129</f>
        <v>#N/A</v>
      </c>
      <c r="E73" s="229" t="e">
        <f ca="1">Calcu!G129</f>
        <v>#DIV/0!</v>
      </c>
      <c r="F73" s="229" t="str">
        <f ca="1">Calcu!H129</f>
        <v>0.000 000</v>
      </c>
      <c r="G73" s="229" t="str">
        <f ca="1">Calcu!I129</f>
        <v>0.000 000</v>
      </c>
      <c r="H73" s="229" t="e">
        <f ca="1">Calcu!J129</f>
        <v>#DIV/0!</v>
      </c>
      <c r="I73" s="230">
        <v>5</v>
      </c>
      <c r="J73" s="231"/>
    </row>
    <row r="74" spans="1:10" ht="15" customHeight="1">
      <c r="A74" s="72" t="str">
        <f>A49</f>
        <v>삭제</v>
      </c>
      <c r="C74" s="117"/>
      <c r="D74" s="118"/>
      <c r="E74" s="117"/>
      <c r="F74" s="117"/>
      <c r="G74" s="117"/>
      <c r="H74" s="117"/>
      <c r="I74" s="117"/>
      <c r="J74" s="231"/>
    </row>
    <row r="75" spans="1:10" ht="15" customHeight="1">
      <c r="A75" s="72" t="str">
        <f>A74</f>
        <v>삭제</v>
      </c>
      <c r="C75" s="53" t="s">
        <v>252</v>
      </c>
      <c r="D75" s="54"/>
      <c r="E75" s="125"/>
      <c r="F75" s="125"/>
      <c r="G75" s="125"/>
      <c r="H75" s="125"/>
    </row>
    <row r="76" spans="1:10" ht="15" customHeight="1">
      <c r="A76" s="72" t="str">
        <f t="shared" ref="A76:A89" si="3">A75</f>
        <v>삭제</v>
      </c>
      <c r="C76" s="125"/>
      <c r="D76" s="54"/>
      <c r="E76" s="125"/>
      <c r="F76" s="125"/>
      <c r="G76" s="125"/>
      <c r="H76" s="125"/>
    </row>
    <row r="77" spans="1:10" ht="15" customHeight="1">
      <c r="A77" s="72" t="str">
        <f t="shared" si="3"/>
        <v>삭제</v>
      </c>
      <c r="C77" s="125"/>
      <c r="D77" s="54"/>
      <c r="E77" s="125"/>
      <c r="F77" s="125"/>
      <c r="G77" s="125"/>
      <c r="H77" s="125"/>
    </row>
    <row r="78" spans="1:10" ht="15" customHeight="1">
      <c r="A78" s="72" t="str">
        <f t="shared" si="3"/>
        <v>삭제</v>
      </c>
      <c r="C78" s="232" t="s">
        <v>249</v>
      </c>
      <c r="D78" s="54" t="s">
        <v>250</v>
      </c>
      <c r="F78" s="296" t="s">
        <v>627</v>
      </c>
      <c r="G78" s="125"/>
      <c r="H78" s="125"/>
    </row>
    <row r="79" spans="1:10" ht="15" customHeight="1">
      <c r="A79" s="72" t="str">
        <f t="shared" si="3"/>
        <v>삭제</v>
      </c>
      <c r="C79" s="125"/>
      <c r="D79" s="347" t="e">
        <f>TRIM(LEFT(TEXT(Calcu!V32,"0.000 000 E+00"),10))&amp;"×10"</f>
        <v>#DIV/0!</v>
      </c>
      <c r="E79" s="346" t="e">
        <f>VALUE(RIGHT(TEXT(Calcu!V32,"0.000E+00"),3))</f>
        <v>#DIV/0!</v>
      </c>
      <c r="G79" s="347" t="e">
        <f>TRIM(LEFT(TEXT(Calcu!V34,"0.000 000 E+00"),10))&amp;"×10"</f>
        <v>#DIV/0!</v>
      </c>
      <c r="H79" s="346" t="e">
        <f>VALUE(RIGHT(TEXT(Calcu!V34,"0.000E+00"),3))</f>
        <v>#DIV/0!</v>
      </c>
    </row>
    <row r="80" spans="1:10" ht="15" customHeight="1">
      <c r="A80" s="72" t="str">
        <f t="shared" si="3"/>
        <v>삭제</v>
      </c>
      <c r="C80" s="125"/>
      <c r="D80" s="347" t="e">
        <f>TRIM(LEFT(TEXT(Calcu!V36,"0.000 000 E+00"),10))&amp;"×10"</f>
        <v>#DIV/0!</v>
      </c>
      <c r="E80" s="346" t="e">
        <f>VALUE(RIGHT(TEXT(Calcu!V36,"0.000E+00"),3))</f>
        <v>#DIV/0!</v>
      </c>
      <c r="G80" s="347" t="e">
        <f>TRIM(LEFT(TEXT(Calcu!V38,"0.000 000 E+00"),10))&amp;"×10"</f>
        <v>#DIV/0!</v>
      </c>
      <c r="H80" s="346" t="e">
        <f>VALUE(RIGHT(TEXT(Calcu!V38,"0.000E+00"),3))</f>
        <v>#DIV/0!</v>
      </c>
    </row>
    <row r="81" spans="1:13" ht="15" customHeight="1">
      <c r="A81" s="72" t="str">
        <f t="shared" si="3"/>
        <v>삭제</v>
      </c>
      <c r="C81" s="348" t="s">
        <v>253</v>
      </c>
      <c r="D81" s="54"/>
      <c r="E81" s="125"/>
      <c r="F81" s="125"/>
      <c r="G81" s="125"/>
      <c r="H81" s="125"/>
    </row>
    <row r="82" spans="1:13" ht="15" customHeight="1">
      <c r="A82" s="72" t="str">
        <f t="shared" si="3"/>
        <v>삭제</v>
      </c>
      <c r="C82" s="348" t="s">
        <v>254</v>
      </c>
      <c r="D82" s="54"/>
      <c r="E82" s="125"/>
      <c r="F82" s="125"/>
      <c r="G82" s="125"/>
      <c r="H82" s="125"/>
    </row>
    <row r="83" spans="1:13" ht="15" customHeight="1">
      <c r="A83" s="72" t="str">
        <f t="shared" si="3"/>
        <v>삭제</v>
      </c>
      <c r="C83" s="125"/>
      <c r="D83" s="54"/>
      <c r="E83" s="125"/>
      <c r="F83" s="125"/>
      <c r="G83" s="125"/>
      <c r="H83" s="125"/>
      <c r="L83" s="344"/>
      <c r="M83" s="345"/>
    </row>
    <row r="84" spans="1:13" ht="15" customHeight="1">
      <c r="A84" s="72" t="str">
        <f t="shared" si="3"/>
        <v>삭제</v>
      </c>
      <c r="C84" s="53" t="s">
        <v>255</v>
      </c>
      <c r="D84" s="54"/>
      <c r="E84" s="125"/>
      <c r="F84" s="125"/>
      <c r="G84" s="125"/>
      <c r="H84" s="125"/>
    </row>
    <row r="85" spans="1:13" ht="15" customHeight="1">
      <c r="A85" s="72" t="str">
        <f t="shared" si="3"/>
        <v>삭제</v>
      </c>
      <c r="C85" s="125"/>
      <c r="D85" s="54"/>
      <c r="E85" s="125"/>
      <c r="F85" s="125"/>
      <c r="G85" s="125"/>
      <c r="H85" s="125"/>
      <c r="L85" s="344"/>
      <c r="M85" s="345"/>
    </row>
    <row r="86" spans="1:13" ht="15" customHeight="1">
      <c r="A86" s="72" t="str">
        <f t="shared" si="3"/>
        <v>삭제</v>
      </c>
      <c r="C86" s="53" t="s">
        <v>258</v>
      </c>
      <c r="D86" s="54"/>
      <c r="E86" s="125"/>
      <c r="F86" s="125"/>
      <c r="G86" s="125"/>
      <c r="H86" s="125"/>
    </row>
    <row r="87" spans="1:13" ht="15" customHeight="1">
      <c r="A87" s="72" t="str">
        <f t="shared" si="3"/>
        <v>삭제</v>
      </c>
      <c r="C87" s="232" t="s">
        <v>256</v>
      </c>
      <c r="D87" s="54"/>
      <c r="E87" s="125"/>
      <c r="F87" s="125"/>
      <c r="G87" s="125"/>
      <c r="H87" s="125"/>
    </row>
    <row r="88" spans="1:13" ht="15" customHeight="1">
      <c r="A88" s="72" t="str">
        <f t="shared" si="3"/>
        <v>삭제</v>
      </c>
      <c r="C88" s="232"/>
      <c r="D88" s="54"/>
      <c r="E88" s="125"/>
      <c r="F88" s="125"/>
      <c r="G88" s="125"/>
      <c r="H88" s="125"/>
    </row>
    <row r="89" spans="1:13" ht="15" customHeight="1">
      <c r="A89" s="72" t="str">
        <f t="shared" si="3"/>
        <v>삭제</v>
      </c>
      <c r="C89" s="54" t="e">
        <f ca="1">"4. 토크 측정기의 분해능 : "&amp;Calcu!T$96&amp;" N·m"</f>
        <v>#N/A</v>
      </c>
      <c r="D89" s="54"/>
      <c r="E89" s="125"/>
      <c r="F89" s="125"/>
      <c r="G89" s="125"/>
      <c r="H89" s="125"/>
    </row>
    <row r="90" spans="1:13" ht="15" customHeight="1">
      <c r="B90" s="119"/>
      <c r="C90" s="119"/>
      <c r="D90" s="119"/>
      <c r="E90" s="120"/>
      <c r="F90" s="119"/>
      <c r="G90" s="119"/>
      <c r="H90" s="119"/>
      <c r="I90" s="119"/>
      <c r="J90" s="121"/>
    </row>
    <row r="94" spans="1:13" ht="15" customHeight="1">
      <c r="E94" s="56"/>
    </row>
    <row r="101" spans="3:8" ht="15" customHeight="1">
      <c r="C101" s="57"/>
      <c r="D101" s="55"/>
      <c r="E101" s="55"/>
      <c r="F101" s="55"/>
      <c r="G101" s="55"/>
      <c r="H101" s="57"/>
    </row>
  </sheetData>
  <mergeCells count="16">
    <mergeCell ref="H11:H12"/>
    <mergeCell ref="I11:I12"/>
    <mergeCell ref="A1:K2"/>
    <mergeCell ref="C11:C12"/>
    <mergeCell ref="D11:D12"/>
    <mergeCell ref="E11:E12"/>
    <mergeCell ref="F11:F12"/>
    <mergeCell ref="G11:G12"/>
    <mergeCell ref="C47:I47"/>
    <mergeCell ref="C54:C55"/>
    <mergeCell ref="D54:D55"/>
    <mergeCell ref="E54:E55"/>
    <mergeCell ref="F54:F55"/>
    <mergeCell ref="G54:G55"/>
    <mergeCell ref="H54:H55"/>
    <mergeCell ref="I54:I55"/>
  </mergeCells>
  <phoneticPr fontId="8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1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2" width="2.77734375" style="56" customWidth="1"/>
    <col min="3" max="4" width="9.77734375" style="56" customWidth="1"/>
    <col min="5" max="5" width="9.77734375" style="58" customWidth="1"/>
    <col min="6" max="8" width="9.77734375" style="56" customWidth="1"/>
    <col min="9" max="9" width="6.77734375" style="56" customWidth="1"/>
    <col min="10" max="10" width="4.77734375" style="56" customWidth="1"/>
    <col min="11" max="11" width="2.77734375" style="56" customWidth="1"/>
    <col min="12" max="16384" width="10.77734375" style="56"/>
  </cols>
  <sheetData>
    <row r="1" spans="1:11" s="2" customFormat="1" ht="33" customHeight="1">
      <c r="A1" s="409" t="s">
        <v>65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</row>
    <row r="2" spans="1:11" s="2" customFormat="1" ht="33" customHeight="1">
      <c r="A2" s="409"/>
      <c r="B2" s="409"/>
      <c r="C2" s="409"/>
      <c r="D2" s="409"/>
      <c r="E2" s="409"/>
      <c r="F2" s="409"/>
      <c r="G2" s="409"/>
      <c r="H2" s="409"/>
      <c r="I2" s="409"/>
      <c r="J2" s="409"/>
      <c r="K2" s="409"/>
    </row>
    <row r="3" spans="1:11" s="2" customFormat="1" ht="12.75" customHeight="1">
      <c r="A3" s="17" t="s">
        <v>36</v>
      </c>
      <c r="B3" s="17"/>
      <c r="C3" s="16"/>
      <c r="D3" s="16"/>
      <c r="E3" s="35"/>
      <c r="F3" s="16"/>
      <c r="G3" s="16"/>
      <c r="H3" s="16"/>
      <c r="I3" s="16"/>
      <c r="J3" s="16"/>
      <c r="K3" s="16"/>
    </row>
    <row r="4" spans="1:11" s="1" customFormat="1" ht="13.5" customHeight="1">
      <c r="A4" s="34" t="str">
        <f>" 교   정   번   호(Calibration No) : "&amp;기본정보!H3</f>
        <v xml:space="preserve"> 교   정   번   호(Calibration No) : </v>
      </c>
      <c r="B4" s="34"/>
      <c r="C4" s="18"/>
      <c r="D4" s="18"/>
      <c r="E4" s="36"/>
      <c r="F4" s="19"/>
      <c r="G4" s="18"/>
      <c r="H4" s="18"/>
      <c r="I4" s="20"/>
      <c r="J4" s="21"/>
      <c r="K4" s="19"/>
    </row>
    <row r="5" spans="1:11" s="53" customFormat="1" ht="15" customHeight="1">
      <c r="E5" s="54"/>
    </row>
    <row r="6" spans="1:11" ht="15" customHeight="1">
      <c r="A6" s="234" t="str">
        <f>IF(Calcu!L95=TRUE,"","삭제")</f>
        <v>삭제</v>
      </c>
      <c r="C6" s="73" t="str">
        <f>"○ Description : "&amp;기본정보!C$5</f>
        <v xml:space="preserve">○ Description : </v>
      </c>
      <c r="E6" s="56"/>
      <c r="F6" s="73"/>
    </row>
    <row r="7" spans="1:11" ht="15" customHeight="1">
      <c r="A7" s="71" t="str">
        <f>A6</f>
        <v>삭제</v>
      </c>
      <c r="C7" s="73" t="str">
        <f>"○ Manufacturer &amp; Model : "&amp;기본정보!C$6&amp;" / "&amp;기본정보!C$7</f>
        <v xml:space="preserve">○ Manufacturer &amp; Model :  / </v>
      </c>
      <c r="E7" s="56"/>
      <c r="F7" s="73"/>
    </row>
    <row r="8" spans="1:11" ht="15" customHeight="1">
      <c r="A8" s="71" t="str">
        <f>A7</f>
        <v>삭제</v>
      </c>
      <c r="C8" s="73" t="str">
        <f>"○ Serial Number : "&amp;기본정보!C$8</f>
        <v xml:space="preserve">○ Serial Number : </v>
      </c>
      <c r="E8" s="56"/>
      <c r="F8" s="73"/>
    </row>
    <row r="9" spans="1:11" ht="15" customHeight="1">
      <c r="A9" s="71" t="str">
        <f t="shared" ref="A9:A13" si="0">A8</f>
        <v>삭제</v>
      </c>
      <c r="E9" s="56"/>
      <c r="F9" s="73"/>
    </row>
    <row r="10" spans="1:11" ht="15" customHeight="1">
      <c r="A10" s="71" t="str">
        <f t="shared" si="0"/>
        <v>삭제</v>
      </c>
      <c r="C10" s="233" t="s">
        <v>377</v>
      </c>
      <c r="D10" s="231"/>
      <c r="E10" s="231"/>
      <c r="F10" s="231"/>
      <c r="G10" s="231"/>
      <c r="H10" s="231"/>
      <c r="I10" s="231"/>
      <c r="J10" s="231"/>
    </row>
    <row r="11" spans="1:11" ht="15" customHeight="1">
      <c r="A11" s="71" t="str">
        <f t="shared" si="0"/>
        <v>삭제</v>
      </c>
      <c r="C11" s="400" t="s">
        <v>379</v>
      </c>
      <c r="D11" s="402" t="s">
        <v>380</v>
      </c>
      <c r="E11" s="402" t="s">
        <v>386</v>
      </c>
      <c r="F11" s="402" t="s">
        <v>387</v>
      </c>
      <c r="G11" s="402" t="s">
        <v>388</v>
      </c>
      <c r="H11" s="402" t="s">
        <v>389</v>
      </c>
      <c r="I11" s="405" t="s">
        <v>390</v>
      </c>
      <c r="J11" s="231"/>
    </row>
    <row r="12" spans="1:11" ht="15" customHeight="1">
      <c r="A12" s="71" t="str">
        <f t="shared" si="0"/>
        <v>삭제</v>
      </c>
      <c r="C12" s="408"/>
      <c r="D12" s="404"/>
      <c r="E12" s="404"/>
      <c r="F12" s="404"/>
      <c r="G12" s="404"/>
      <c r="H12" s="404"/>
      <c r="I12" s="406"/>
      <c r="J12" s="231"/>
    </row>
    <row r="13" spans="1:11" ht="15" customHeight="1">
      <c r="A13" s="71" t="str">
        <f t="shared" si="0"/>
        <v>삭제</v>
      </c>
      <c r="C13" s="401"/>
      <c r="D13" s="403"/>
      <c r="E13" s="404"/>
      <c r="F13" s="404"/>
      <c r="G13" s="404"/>
      <c r="H13" s="404"/>
      <c r="I13" s="406"/>
      <c r="J13" s="231"/>
    </row>
    <row r="14" spans="1:11" ht="15" customHeight="1">
      <c r="A14" s="71" t="str">
        <f>IF(Calcu!L94=TRUE,"","삭제")</f>
        <v>삭제</v>
      </c>
      <c r="B14" s="58"/>
      <c r="C14" s="228" t="e">
        <f ca="1">Calcu!C94</f>
        <v>#N/A</v>
      </c>
      <c r="D14" s="229" t="e">
        <f ca="1">Calcu!D94</f>
        <v>#N/A</v>
      </c>
      <c r="E14" s="229" t="str">
        <f>Calcu!G94</f>
        <v>-</v>
      </c>
      <c r="F14" s="229" t="str">
        <f>Calcu!H94</f>
        <v>-</v>
      </c>
      <c r="G14" s="229" t="str">
        <f>Calcu!I94</f>
        <v>-</v>
      </c>
      <c r="H14" s="229" t="str">
        <f>Calcu!J94</f>
        <v>-</v>
      </c>
      <c r="I14" s="230" t="s">
        <v>396</v>
      </c>
      <c r="J14" s="231"/>
    </row>
    <row r="15" spans="1:11" ht="15" customHeight="1">
      <c r="A15" s="71" t="str">
        <f>IF(Calcu!L95=TRUE,"","삭제")</f>
        <v>삭제</v>
      </c>
      <c r="B15" s="58"/>
      <c r="C15" s="228" t="e">
        <f ca="1">Calcu!C95</f>
        <v>#N/A</v>
      </c>
      <c r="D15" s="229" t="e">
        <f ca="1">Calcu!D95</f>
        <v>#N/A</v>
      </c>
      <c r="E15" s="229" t="e">
        <f ca="1">Calcu!G95</f>
        <v>#DIV/0!</v>
      </c>
      <c r="F15" s="229" t="str">
        <f ca="1">Calcu!H95</f>
        <v>0.000 000</v>
      </c>
      <c r="G15" s="229" t="str">
        <f ca="1">Calcu!I95</f>
        <v>0.000 000</v>
      </c>
      <c r="H15" s="229" t="e">
        <f ca="1">Calcu!J95</f>
        <v>#DIV/0!</v>
      </c>
      <c r="I15" s="230">
        <v>5</v>
      </c>
      <c r="J15" s="231"/>
    </row>
    <row r="16" spans="1:11" ht="15" customHeight="1">
      <c r="A16" s="71" t="str">
        <f>IF(Calcu!L96=TRUE,"","삭제")</f>
        <v>삭제</v>
      </c>
      <c r="B16" s="58"/>
      <c r="C16" s="228" t="e">
        <f ca="1">Calcu!C96</f>
        <v>#N/A</v>
      </c>
      <c r="D16" s="229" t="e">
        <f ca="1">Calcu!D96</f>
        <v>#N/A</v>
      </c>
      <c r="E16" s="229" t="e">
        <f ca="1">Calcu!G96</f>
        <v>#DIV/0!</v>
      </c>
      <c r="F16" s="229" t="str">
        <f ca="1">Calcu!H96</f>
        <v>0.000 000</v>
      </c>
      <c r="G16" s="229" t="str">
        <f ca="1">Calcu!I96</f>
        <v>0.000 000</v>
      </c>
      <c r="H16" s="229" t="e">
        <f ca="1">Calcu!J96</f>
        <v>#DIV/0!</v>
      </c>
      <c r="I16" s="230">
        <v>5</v>
      </c>
      <c r="J16" s="231"/>
    </row>
    <row r="17" spans="1:10" ht="15" customHeight="1">
      <c r="A17" s="71" t="str">
        <f>IF(Calcu!L97=TRUE,"","삭제")</f>
        <v>삭제</v>
      </c>
      <c r="B17" s="58"/>
      <c r="C17" s="228" t="e">
        <f ca="1">Calcu!C97</f>
        <v>#N/A</v>
      </c>
      <c r="D17" s="229" t="e">
        <f ca="1">Calcu!D97</f>
        <v>#N/A</v>
      </c>
      <c r="E17" s="229" t="e">
        <f ca="1">Calcu!G97</f>
        <v>#DIV/0!</v>
      </c>
      <c r="F17" s="229" t="str">
        <f ca="1">Calcu!H97</f>
        <v>0.000 000</v>
      </c>
      <c r="G17" s="229" t="str">
        <f ca="1">Calcu!I97</f>
        <v>0.000 000</v>
      </c>
      <c r="H17" s="229" t="e">
        <f ca="1">Calcu!J97</f>
        <v>#DIV/0!</v>
      </c>
      <c r="I17" s="230">
        <v>5</v>
      </c>
      <c r="J17" s="231"/>
    </row>
    <row r="18" spans="1:10" ht="15" customHeight="1">
      <c r="A18" s="71" t="str">
        <f>IF(Calcu!L98=TRUE,"","삭제")</f>
        <v>삭제</v>
      </c>
      <c r="B18" s="58"/>
      <c r="C18" s="228" t="e">
        <f ca="1">Calcu!C98</f>
        <v>#N/A</v>
      </c>
      <c r="D18" s="229" t="e">
        <f ca="1">Calcu!D98</f>
        <v>#N/A</v>
      </c>
      <c r="E18" s="229" t="e">
        <f ca="1">Calcu!G98</f>
        <v>#DIV/0!</v>
      </c>
      <c r="F18" s="229" t="str">
        <f ca="1">Calcu!H98</f>
        <v>0.000 000</v>
      </c>
      <c r="G18" s="229" t="str">
        <f ca="1">Calcu!I98</f>
        <v>0.000 000</v>
      </c>
      <c r="H18" s="229" t="e">
        <f ca="1">Calcu!J98</f>
        <v>#DIV/0!</v>
      </c>
      <c r="I18" s="230">
        <v>5</v>
      </c>
      <c r="J18" s="231"/>
    </row>
    <row r="19" spans="1:10" ht="15" customHeight="1">
      <c r="A19" s="71" t="str">
        <f>IF(Calcu!L99=TRUE,"","삭제")</f>
        <v>삭제</v>
      </c>
      <c r="B19" s="58"/>
      <c r="C19" s="228" t="e">
        <f ca="1">Calcu!C99</f>
        <v>#N/A</v>
      </c>
      <c r="D19" s="229" t="e">
        <f ca="1">Calcu!D99</f>
        <v>#N/A</v>
      </c>
      <c r="E19" s="229" t="e">
        <f ca="1">Calcu!G99</f>
        <v>#DIV/0!</v>
      </c>
      <c r="F19" s="229" t="str">
        <f ca="1">Calcu!H99</f>
        <v>0.000 000</v>
      </c>
      <c r="G19" s="229" t="str">
        <f ca="1">Calcu!I99</f>
        <v>0.000 000</v>
      </c>
      <c r="H19" s="229" t="e">
        <f ca="1">Calcu!J99</f>
        <v>#DIV/0!</v>
      </c>
      <c r="I19" s="230">
        <v>5</v>
      </c>
      <c r="J19" s="231"/>
    </row>
    <row r="20" spans="1:10" ht="15" customHeight="1">
      <c r="A20" s="71" t="str">
        <f>IF(Calcu!L100=TRUE,"","삭제")</f>
        <v>삭제</v>
      </c>
      <c r="B20" s="58"/>
      <c r="C20" s="228" t="e">
        <f ca="1">Calcu!C100</f>
        <v>#N/A</v>
      </c>
      <c r="D20" s="229" t="e">
        <f ca="1">Calcu!D100</f>
        <v>#N/A</v>
      </c>
      <c r="E20" s="229" t="e">
        <f ca="1">Calcu!G100</f>
        <v>#DIV/0!</v>
      </c>
      <c r="F20" s="229" t="str">
        <f ca="1">Calcu!H100</f>
        <v>0.000 000</v>
      </c>
      <c r="G20" s="229" t="str">
        <f ca="1">Calcu!I100</f>
        <v>0.000 000</v>
      </c>
      <c r="H20" s="229" t="e">
        <f ca="1">Calcu!J100</f>
        <v>#DIV/0!</v>
      </c>
      <c r="I20" s="230">
        <v>5</v>
      </c>
      <c r="J20" s="231"/>
    </row>
    <row r="21" spans="1:10" ht="15" customHeight="1">
      <c r="A21" s="71" t="str">
        <f>IF(Calcu!L101=TRUE,"","삭제")</f>
        <v>삭제</v>
      </c>
      <c r="B21" s="58"/>
      <c r="C21" s="228" t="e">
        <f ca="1">Calcu!C101</f>
        <v>#N/A</v>
      </c>
      <c r="D21" s="229" t="e">
        <f ca="1">Calcu!D101</f>
        <v>#N/A</v>
      </c>
      <c r="E21" s="229" t="e">
        <f ca="1">Calcu!G101</f>
        <v>#DIV/0!</v>
      </c>
      <c r="F21" s="229" t="str">
        <f ca="1">Calcu!H101</f>
        <v>0.000 000</v>
      </c>
      <c r="G21" s="229" t="str">
        <f ca="1">Calcu!I101</f>
        <v>0.000 000</v>
      </c>
      <c r="H21" s="229" t="e">
        <f ca="1">Calcu!J101</f>
        <v>#DIV/0!</v>
      </c>
      <c r="I21" s="230">
        <v>5</v>
      </c>
      <c r="J21" s="231"/>
    </row>
    <row r="22" spans="1:10" ht="15" customHeight="1">
      <c r="A22" s="71" t="str">
        <f>IF(Calcu!L102=TRUE,"","삭제")</f>
        <v>삭제</v>
      </c>
      <c r="B22" s="58"/>
      <c r="C22" s="228" t="e">
        <f ca="1">Calcu!C102</f>
        <v>#N/A</v>
      </c>
      <c r="D22" s="229" t="e">
        <f ca="1">Calcu!D102</f>
        <v>#N/A</v>
      </c>
      <c r="E22" s="229" t="e">
        <f ca="1">Calcu!G102</f>
        <v>#DIV/0!</v>
      </c>
      <c r="F22" s="229" t="str">
        <f ca="1">Calcu!H102</f>
        <v>0.000 000</v>
      </c>
      <c r="G22" s="229" t="str">
        <f ca="1">Calcu!I102</f>
        <v>0.000 000</v>
      </c>
      <c r="H22" s="229" t="e">
        <f ca="1">Calcu!J102</f>
        <v>#DIV/0!</v>
      </c>
      <c r="I22" s="230">
        <v>5</v>
      </c>
      <c r="J22" s="231"/>
    </row>
    <row r="23" spans="1:10" ht="15" customHeight="1">
      <c r="A23" s="71" t="str">
        <f>IF(Calcu!L103=TRUE,"","삭제")</f>
        <v>삭제</v>
      </c>
      <c r="B23" s="58"/>
      <c r="C23" s="228" t="e">
        <f ca="1">Calcu!C103</f>
        <v>#N/A</v>
      </c>
      <c r="D23" s="229" t="e">
        <f ca="1">Calcu!D103</f>
        <v>#N/A</v>
      </c>
      <c r="E23" s="229" t="e">
        <f ca="1">Calcu!G103</f>
        <v>#DIV/0!</v>
      </c>
      <c r="F23" s="229" t="str">
        <f ca="1">Calcu!H103</f>
        <v>0.000 000</v>
      </c>
      <c r="G23" s="229" t="str">
        <f ca="1">Calcu!I103</f>
        <v>0.000 000</v>
      </c>
      <c r="H23" s="229" t="e">
        <f ca="1">Calcu!J103</f>
        <v>#DIV/0!</v>
      </c>
      <c r="I23" s="230">
        <v>5</v>
      </c>
      <c r="J23" s="231"/>
    </row>
    <row r="24" spans="1:10" ht="15" customHeight="1">
      <c r="A24" s="71" t="str">
        <f>IF(Calcu!L104=TRUE,"","삭제")</f>
        <v>삭제</v>
      </c>
      <c r="B24" s="58"/>
      <c r="C24" s="228" t="e">
        <f ca="1">Calcu!C104</f>
        <v>#N/A</v>
      </c>
      <c r="D24" s="229" t="e">
        <f ca="1">Calcu!D104</f>
        <v>#N/A</v>
      </c>
      <c r="E24" s="229" t="e">
        <f ca="1">Calcu!G104</f>
        <v>#DIV/0!</v>
      </c>
      <c r="F24" s="229" t="str">
        <f ca="1">Calcu!H104</f>
        <v>0.000 000</v>
      </c>
      <c r="G24" s="229" t="str">
        <f ca="1">Calcu!I104</f>
        <v>0.000 000</v>
      </c>
      <c r="H24" s="229" t="e">
        <f ca="1">Calcu!J104</f>
        <v>#DIV/0!</v>
      </c>
      <c r="I24" s="230">
        <v>5</v>
      </c>
      <c r="J24" s="231"/>
    </row>
    <row r="25" spans="1:10" ht="15" customHeight="1">
      <c r="A25" s="71" t="str">
        <f>IF(Calcu!L105=TRUE,"","삭제")</f>
        <v>삭제</v>
      </c>
      <c r="B25" s="58"/>
      <c r="C25" s="228" t="e">
        <f ca="1">Calcu!C105</f>
        <v>#N/A</v>
      </c>
      <c r="D25" s="229" t="e">
        <f ca="1">Calcu!D105</f>
        <v>#N/A</v>
      </c>
      <c r="E25" s="229" t="e">
        <f ca="1">Calcu!G105</f>
        <v>#DIV/0!</v>
      </c>
      <c r="F25" s="229" t="str">
        <f ca="1">Calcu!H105</f>
        <v>0.000 000</v>
      </c>
      <c r="G25" s="229" t="str">
        <f ca="1">Calcu!I105</f>
        <v>0.000 000</v>
      </c>
      <c r="H25" s="229" t="e">
        <f ca="1">Calcu!J105</f>
        <v>#DIV/0!</v>
      </c>
      <c r="I25" s="230">
        <v>5</v>
      </c>
      <c r="J25" s="231"/>
    </row>
    <row r="26" spans="1:10" ht="15" customHeight="1">
      <c r="A26" s="71" t="str">
        <f>IF(Calcu!L106=TRUE,"","삭제")</f>
        <v>삭제</v>
      </c>
      <c r="B26" s="58"/>
      <c r="C26" s="228" t="e">
        <f ca="1">Calcu!C106</f>
        <v>#N/A</v>
      </c>
      <c r="D26" s="229" t="e">
        <f ca="1">Calcu!D106</f>
        <v>#N/A</v>
      </c>
      <c r="E26" s="229" t="e">
        <f ca="1">Calcu!G106</f>
        <v>#DIV/0!</v>
      </c>
      <c r="F26" s="229" t="str">
        <f ca="1">Calcu!H106</f>
        <v>0.000 000</v>
      </c>
      <c r="G26" s="229" t="str">
        <f ca="1">Calcu!I106</f>
        <v>0.000 000</v>
      </c>
      <c r="H26" s="229" t="e">
        <f ca="1">Calcu!J106</f>
        <v>#DIV/0!</v>
      </c>
      <c r="I26" s="230">
        <v>5</v>
      </c>
      <c r="J26" s="231"/>
    </row>
    <row r="27" spans="1:10" ht="15" customHeight="1">
      <c r="A27" s="71" t="str">
        <f>IF(Calcu!L107=TRUE,"","삭제")</f>
        <v>삭제</v>
      </c>
      <c r="B27" s="58"/>
      <c r="C27" s="228" t="e">
        <f ca="1">Calcu!C107</f>
        <v>#N/A</v>
      </c>
      <c r="D27" s="229" t="e">
        <f ca="1">Calcu!D107</f>
        <v>#N/A</v>
      </c>
      <c r="E27" s="229" t="e">
        <f ca="1">Calcu!G107</f>
        <v>#DIV/0!</v>
      </c>
      <c r="F27" s="229" t="str">
        <f ca="1">Calcu!H107</f>
        <v>0.000 000</v>
      </c>
      <c r="G27" s="229" t="str">
        <f ca="1">Calcu!I107</f>
        <v>0.000 000</v>
      </c>
      <c r="H27" s="229" t="e">
        <f ca="1">Calcu!J107</f>
        <v>#DIV/0!</v>
      </c>
      <c r="I27" s="230">
        <v>5</v>
      </c>
      <c r="J27" s="231"/>
    </row>
    <row r="28" spans="1:10" ht="15" customHeight="1">
      <c r="A28" s="71" t="str">
        <f>IF(Calcu!L108=TRUE,"","삭제")</f>
        <v>삭제</v>
      </c>
      <c r="B28" s="58"/>
      <c r="C28" s="228" t="e">
        <f ca="1">Calcu!C108</f>
        <v>#N/A</v>
      </c>
      <c r="D28" s="229" t="e">
        <f ca="1">Calcu!D108</f>
        <v>#N/A</v>
      </c>
      <c r="E28" s="229" t="e">
        <f ca="1">Calcu!G108</f>
        <v>#DIV/0!</v>
      </c>
      <c r="F28" s="229" t="str">
        <f ca="1">Calcu!H108</f>
        <v>0.000 000</v>
      </c>
      <c r="G28" s="229" t="str">
        <f ca="1">Calcu!I108</f>
        <v>0.000 000</v>
      </c>
      <c r="H28" s="229" t="e">
        <f ca="1">Calcu!J108</f>
        <v>#DIV/0!</v>
      </c>
      <c r="I28" s="230">
        <v>5</v>
      </c>
      <c r="J28" s="231"/>
    </row>
    <row r="29" spans="1:10" ht="15" customHeight="1">
      <c r="A29" s="71" t="str">
        <f>IF(Calcu!L109=TRUE,"","삭제")</f>
        <v>삭제</v>
      </c>
      <c r="B29" s="58"/>
      <c r="C29" s="228" t="e">
        <f ca="1">Calcu!C109</f>
        <v>#N/A</v>
      </c>
      <c r="D29" s="229" t="e">
        <f ca="1">Calcu!D109</f>
        <v>#N/A</v>
      </c>
      <c r="E29" s="229" t="e">
        <f ca="1">Calcu!G109</f>
        <v>#DIV/0!</v>
      </c>
      <c r="F29" s="229" t="str">
        <f ca="1">Calcu!H109</f>
        <v>0.000 000</v>
      </c>
      <c r="G29" s="229" t="str">
        <f ca="1">Calcu!I109</f>
        <v>0.000 000</v>
      </c>
      <c r="H29" s="229" t="e">
        <f ca="1">Calcu!J109</f>
        <v>#DIV/0!</v>
      </c>
      <c r="I29" s="230">
        <v>5</v>
      </c>
      <c r="J29" s="231"/>
    </row>
    <row r="30" spans="1:10" ht="15" customHeight="1">
      <c r="A30" s="71" t="str">
        <f>IF(Calcu!L110=TRUE,"","삭제")</f>
        <v>삭제</v>
      </c>
      <c r="B30" s="58"/>
      <c r="C30" s="228" t="e">
        <f ca="1">Calcu!C110</f>
        <v>#N/A</v>
      </c>
      <c r="D30" s="229" t="e">
        <f ca="1">Calcu!D110</f>
        <v>#N/A</v>
      </c>
      <c r="E30" s="229" t="e">
        <f ca="1">Calcu!G110</f>
        <v>#DIV/0!</v>
      </c>
      <c r="F30" s="229" t="str">
        <f ca="1">Calcu!H110</f>
        <v>0.000 000</v>
      </c>
      <c r="G30" s="229" t="str">
        <f ca="1">Calcu!I110</f>
        <v>0.000 000</v>
      </c>
      <c r="H30" s="229" t="e">
        <f ca="1">Calcu!J110</f>
        <v>#DIV/0!</v>
      </c>
      <c r="I30" s="230">
        <v>5</v>
      </c>
      <c r="J30" s="231"/>
    </row>
    <row r="31" spans="1:10" ht="15" customHeight="1">
      <c r="A31" s="71" t="str">
        <f>IF(Calcu!L111=TRUE,"","삭제")</f>
        <v>삭제</v>
      </c>
      <c r="B31" s="58"/>
      <c r="C31" s="228" t="e">
        <f ca="1">Calcu!C111</f>
        <v>#N/A</v>
      </c>
      <c r="D31" s="229" t="e">
        <f ca="1">Calcu!D111</f>
        <v>#N/A</v>
      </c>
      <c r="E31" s="229" t="e">
        <f ca="1">Calcu!G111</f>
        <v>#DIV/0!</v>
      </c>
      <c r="F31" s="229" t="str">
        <f ca="1">Calcu!H111</f>
        <v>0.000 000</v>
      </c>
      <c r="G31" s="229" t="str">
        <f ca="1">Calcu!I111</f>
        <v>0.000 000</v>
      </c>
      <c r="H31" s="229" t="e">
        <f ca="1">Calcu!J111</f>
        <v>#DIV/0!</v>
      </c>
      <c r="I31" s="230">
        <v>5</v>
      </c>
      <c r="J31" s="231"/>
    </row>
    <row r="32" spans="1:10" ht="15" customHeight="1">
      <c r="A32" s="72" t="str">
        <f>A6</f>
        <v>삭제</v>
      </c>
      <c r="C32" s="117"/>
      <c r="D32" s="118"/>
      <c r="E32" s="117"/>
      <c r="F32" s="117"/>
      <c r="G32" s="117"/>
      <c r="H32" s="117"/>
      <c r="I32" s="117"/>
      <c r="J32" s="231"/>
    </row>
    <row r="33" spans="1:13" ht="15" customHeight="1">
      <c r="A33" s="72" t="str">
        <f>A32</f>
        <v>삭제</v>
      </c>
      <c r="C33" s="53" t="s">
        <v>391</v>
      </c>
      <c r="D33" s="54"/>
      <c r="E33" s="125"/>
      <c r="F33" s="125"/>
      <c r="G33" s="125"/>
      <c r="H33" s="125"/>
    </row>
    <row r="34" spans="1:13" ht="15" customHeight="1">
      <c r="A34" s="72" t="str">
        <f t="shared" ref="A34:A45" si="1">A33</f>
        <v>삭제</v>
      </c>
      <c r="C34" s="125"/>
      <c r="D34" s="54"/>
      <c r="E34" s="125"/>
      <c r="F34" s="125"/>
      <c r="G34" s="125"/>
      <c r="H34" s="125"/>
    </row>
    <row r="35" spans="1:13" ht="15" customHeight="1">
      <c r="A35" s="72" t="str">
        <f t="shared" si="1"/>
        <v>삭제</v>
      </c>
      <c r="C35" s="125"/>
      <c r="D35" s="54"/>
      <c r="E35" s="125"/>
      <c r="F35" s="125"/>
      <c r="G35" s="125"/>
      <c r="H35" s="125"/>
    </row>
    <row r="36" spans="1:13" ht="15" customHeight="1">
      <c r="A36" s="72" t="str">
        <f t="shared" si="1"/>
        <v>삭제</v>
      </c>
      <c r="C36" s="232"/>
      <c r="D36" s="54" t="s">
        <v>382</v>
      </c>
      <c r="E36" s="56"/>
      <c r="F36" s="53" t="s">
        <v>629</v>
      </c>
      <c r="G36" s="125"/>
      <c r="H36" s="125"/>
    </row>
    <row r="37" spans="1:13" ht="15" customHeight="1">
      <c r="A37" s="72" t="str">
        <f t="shared" si="1"/>
        <v>삭제</v>
      </c>
      <c r="C37" s="125"/>
      <c r="D37" s="347" t="e">
        <f>TRIM(LEFT(TEXT(Calcu!V14,"0.000 000 E+00"),10))&amp;"×10"</f>
        <v>#DIV/0!</v>
      </c>
      <c r="E37" s="346" t="e">
        <f>VALUE(RIGHT(TEXT(Calcu!V14,"0.000E+00"),3))</f>
        <v>#DIV/0!</v>
      </c>
      <c r="G37" s="347" t="e">
        <f>TRIM(LEFT(TEXT(Calcu!V16,"0.000 000 E+00"),10))&amp;"×10"</f>
        <v>#DIV/0!</v>
      </c>
      <c r="H37" s="346" t="e">
        <f>VALUE(RIGHT(TEXT(Calcu!V16,"0.000E+00"),3))</f>
        <v>#DIV/0!</v>
      </c>
    </row>
    <row r="38" spans="1:13" ht="15" customHeight="1">
      <c r="A38" s="72" t="str">
        <f t="shared" si="1"/>
        <v>삭제</v>
      </c>
      <c r="C38" s="125"/>
      <c r="D38" s="347" t="e">
        <f>TRIM(LEFT(TEXT(Calcu!V18,"0.000 000 E+00"),10))&amp;"×10"</f>
        <v>#DIV/0!</v>
      </c>
      <c r="E38" s="346" t="e">
        <f>VALUE(RIGHT(TEXT(Calcu!V18,"0.000E+00"),3))</f>
        <v>#DIV/0!</v>
      </c>
      <c r="G38" s="347" t="e">
        <f>TRIM(LEFT(TEXT(Calcu!V20,"0.000 000 E+00"),10))&amp;"×10"</f>
        <v>#DIV/0!</v>
      </c>
      <c r="H38" s="346" t="e">
        <f>VALUE(RIGHT(TEXT(Calcu!V20,"0.000E+00"),3))</f>
        <v>#DIV/0!</v>
      </c>
      <c r="L38" s="344"/>
      <c r="M38" s="345"/>
    </row>
    <row r="39" spans="1:13" ht="15" customHeight="1">
      <c r="A39" s="72" t="str">
        <f t="shared" si="1"/>
        <v>삭제</v>
      </c>
      <c r="C39" s="349" t="s">
        <v>383</v>
      </c>
      <c r="D39" s="54"/>
      <c r="E39" s="125"/>
      <c r="F39" s="125"/>
      <c r="G39" s="125"/>
      <c r="H39" s="125"/>
    </row>
    <row r="40" spans="1:13" ht="15" customHeight="1">
      <c r="A40" s="72" t="str">
        <f t="shared" si="1"/>
        <v>삭제</v>
      </c>
      <c r="C40" s="348" t="s">
        <v>381</v>
      </c>
      <c r="D40" s="54"/>
      <c r="E40" s="125"/>
      <c r="F40" s="125"/>
      <c r="G40" s="125"/>
      <c r="H40" s="125"/>
      <c r="L40" s="344"/>
      <c r="M40" s="345"/>
    </row>
    <row r="41" spans="1:13" ht="15" customHeight="1">
      <c r="A41" s="72" t="str">
        <f t="shared" si="1"/>
        <v>삭제</v>
      </c>
      <c r="C41" s="348" t="s">
        <v>384</v>
      </c>
      <c r="D41" s="54"/>
      <c r="E41" s="125"/>
      <c r="F41" s="125"/>
      <c r="G41" s="125"/>
      <c r="H41" s="125"/>
    </row>
    <row r="42" spans="1:13" ht="15" customHeight="1">
      <c r="A42" s="72" t="str">
        <f t="shared" si="1"/>
        <v>삭제</v>
      </c>
      <c r="C42" s="348" t="s">
        <v>385</v>
      </c>
      <c r="D42" s="54"/>
      <c r="E42" s="125"/>
      <c r="F42" s="125"/>
      <c r="G42" s="125"/>
      <c r="H42" s="125"/>
      <c r="L42" s="344"/>
      <c r="M42" s="345"/>
    </row>
    <row r="43" spans="1:13" ht="15" customHeight="1">
      <c r="A43" s="72" t="str">
        <f t="shared" si="1"/>
        <v>삭제</v>
      </c>
      <c r="C43" s="125"/>
      <c r="D43" s="54"/>
      <c r="E43" s="125"/>
      <c r="F43" s="125"/>
      <c r="G43" s="125"/>
      <c r="H43" s="125"/>
    </row>
    <row r="44" spans="1:13" ht="15" customHeight="1">
      <c r="A44" s="72" t="str">
        <f t="shared" si="1"/>
        <v>삭제</v>
      </c>
      <c r="C44" s="53" t="s">
        <v>392</v>
      </c>
      <c r="D44" s="54"/>
      <c r="E44" s="125"/>
      <c r="F44" s="125"/>
      <c r="G44" s="125"/>
      <c r="H44" s="125"/>
      <c r="L44" s="344"/>
      <c r="M44" s="345"/>
    </row>
    <row r="45" spans="1:13" ht="15" customHeight="1">
      <c r="A45" s="72" t="str">
        <f t="shared" si="1"/>
        <v>삭제</v>
      </c>
      <c r="C45" s="232"/>
      <c r="D45" s="54"/>
      <c r="E45" s="125"/>
      <c r="F45" s="125"/>
      <c r="G45" s="125"/>
      <c r="H45" s="125"/>
      <c r="L45" s="344"/>
      <c r="M45" s="345"/>
    </row>
    <row r="46" spans="1:13" ht="15" customHeight="1">
      <c r="A46" s="72" t="str">
        <f>A45</f>
        <v>삭제</v>
      </c>
      <c r="C46" s="54" t="e">
        <f ca="1">"3. Resolution : "&amp;Calcu!T$96&amp;" N·m"</f>
        <v>#N/A</v>
      </c>
      <c r="D46" s="54"/>
      <c r="E46" s="125"/>
      <c r="F46" s="125"/>
      <c r="G46" s="125"/>
      <c r="H46" s="125"/>
    </row>
    <row r="47" spans="1:13" ht="15" customHeight="1">
      <c r="A47" s="72" t="str">
        <f>IF(Calcu!L112=TRUE,A46,"삭제")</f>
        <v>삭제</v>
      </c>
      <c r="C47" s="399" t="s">
        <v>251</v>
      </c>
      <c r="D47" s="399"/>
      <c r="E47" s="399"/>
      <c r="F47" s="399"/>
      <c r="G47" s="399"/>
      <c r="H47" s="399"/>
      <c r="I47" s="399"/>
    </row>
    <row r="48" spans="1:13" ht="15" customHeight="1">
      <c r="A48" s="72" t="str">
        <f>IF(Calcu!L113=TRUE,IF(Calcu!L94=TRUE,"삽입","삭제"),"삭제")</f>
        <v>삭제</v>
      </c>
      <c r="C48" s="237"/>
      <c r="D48" s="237"/>
      <c r="E48" s="237"/>
      <c r="F48" s="237"/>
      <c r="G48" s="237"/>
      <c r="H48" s="237"/>
      <c r="I48" s="237"/>
    </row>
    <row r="49" spans="1:10" ht="15" customHeight="1">
      <c r="A49" s="235" t="str">
        <f>IF(Calcu!L113=TRUE,"","삭제")</f>
        <v>삭제</v>
      </c>
      <c r="C49" s="73" t="str">
        <f>"○ Description : "&amp;기본정보!C$5</f>
        <v xml:space="preserve">○ Description : </v>
      </c>
      <c r="E49" s="56"/>
      <c r="F49" s="58"/>
    </row>
    <row r="50" spans="1:10" ht="15" customHeight="1">
      <c r="A50" s="72" t="str">
        <f>A49</f>
        <v>삭제</v>
      </c>
      <c r="C50" s="73" t="str">
        <f>"○ Manufacturer &amp; Model : "&amp;기본정보!C$6&amp;" / "&amp;기본정보!C$7</f>
        <v xml:space="preserve">○ Manufacturer &amp; Model :  / </v>
      </c>
      <c r="E50" s="56"/>
      <c r="F50" s="58"/>
    </row>
    <row r="51" spans="1:10" ht="15" customHeight="1">
      <c r="A51" s="72" t="str">
        <f t="shared" ref="A51:A54" si="2">A50</f>
        <v>삭제</v>
      </c>
      <c r="C51" s="73" t="str">
        <f>"○ Serial Number : "&amp;기본정보!C$8</f>
        <v xml:space="preserve">○ Serial Number : </v>
      </c>
      <c r="E51" s="56"/>
      <c r="F51" s="58"/>
    </row>
    <row r="52" spans="1:10" ht="15" customHeight="1">
      <c r="A52" s="72" t="str">
        <f t="shared" si="2"/>
        <v>삭제</v>
      </c>
      <c r="E52" s="56"/>
      <c r="F52" s="58"/>
    </row>
    <row r="53" spans="1:10" ht="15" customHeight="1">
      <c r="A53" s="72" t="str">
        <f t="shared" si="2"/>
        <v>삭제</v>
      </c>
      <c r="C53" s="233" t="s">
        <v>378</v>
      </c>
      <c r="D53" s="231"/>
      <c r="E53" s="231"/>
      <c r="F53" s="231"/>
      <c r="G53" s="231"/>
      <c r="H53" s="231"/>
      <c r="I53" s="231"/>
      <c r="J53" s="231"/>
    </row>
    <row r="54" spans="1:10" ht="15" customHeight="1">
      <c r="A54" s="72" t="str">
        <f t="shared" si="2"/>
        <v>삭제</v>
      </c>
      <c r="C54" s="400" t="s">
        <v>379</v>
      </c>
      <c r="D54" s="402" t="s">
        <v>380</v>
      </c>
      <c r="E54" s="402" t="s">
        <v>386</v>
      </c>
      <c r="F54" s="402" t="s">
        <v>387</v>
      </c>
      <c r="G54" s="402" t="s">
        <v>388</v>
      </c>
      <c r="H54" s="402" t="s">
        <v>389</v>
      </c>
      <c r="I54" s="405" t="s">
        <v>390</v>
      </c>
      <c r="J54" s="231"/>
    </row>
    <row r="55" spans="1:10" ht="15" customHeight="1">
      <c r="A55" s="72" t="str">
        <f>A54</f>
        <v>삭제</v>
      </c>
      <c r="C55" s="408"/>
      <c r="D55" s="404"/>
      <c r="E55" s="404"/>
      <c r="F55" s="404"/>
      <c r="G55" s="404"/>
      <c r="H55" s="404"/>
      <c r="I55" s="406"/>
      <c r="J55" s="231"/>
    </row>
    <row r="56" spans="1:10" ht="15" customHeight="1">
      <c r="A56" s="72" t="str">
        <f>A55</f>
        <v>삭제</v>
      </c>
      <c r="C56" s="401"/>
      <c r="D56" s="403"/>
      <c r="E56" s="404"/>
      <c r="F56" s="404"/>
      <c r="G56" s="404"/>
      <c r="H56" s="404"/>
      <c r="I56" s="406"/>
      <c r="J56" s="231"/>
    </row>
    <row r="57" spans="1:10" ht="15" customHeight="1">
      <c r="A57" s="71" t="str">
        <f>IF(Calcu!L112=TRUE,"","삭제")</f>
        <v>삭제</v>
      </c>
      <c r="B57" s="58"/>
      <c r="C57" s="228" t="e">
        <f ca="1">Calcu!C112</f>
        <v>#N/A</v>
      </c>
      <c r="D57" s="229" t="e">
        <f ca="1">Calcu!D112</f>
        <v>#N/A</v>
      </c>
      <c r="E57" s="229" t="str">
        <f>Calcu!G112</f>
        <v>-</v>
      </c>
      <c r="F57" s="229" t="str">
        <f>Calcu!H112</f>
        <v>-</v>
      </c>
      <c r="G57" s="229" t="str">
        <f>Calcu!I112</f>
        <v>-</v>
      </c>
      <c r="H57" s="229" t="str">
        <f>Calcu!J112</f>
        <v>-</v>
      </c>
      <c r="I57" s="230" t="s">
        <v>397</v>
      </c>
      <c r="J57" s="231"/>
    </row>
    <row r="58" spans="1:10" ht="15" customHeight="1">
      <c r="A58" s="71" t="str">
        <f>IF(Calcu!L113=TRUE,"","삭제")</f>
        <v>삭제</v>
      </c>
      <c r="B58" s="58"/>
      <c r="C58" s="228" t="e">
        <f ca="1">Calcu!C113</f>
        <v>#N/A</v>
      </c>
      <c r="D58" s="229" t="e">
        <f ca="1">Calcu!D113</f>
        <v>#N/A</v>
      </c>
      <c r="E58" s="229" t="e">
        <f ca="1">Calcu!G113</f>
        <v>#DIV/0!</v>
      </c>
      <c r="F58" s="229" t="str">
        <f ca="1">Calcu!H113</f>
        <v>0.000 000</v>
      </c>
      <c r="G58" s="229" t="str">
        <f ca="1">Calcu!I113</f>
        <v>0.000 000</v>
      </c>
      <c r="H58" s="229" t="e">
        <f ca="1">Calcu!J113</f>
        <v>#DIV/0!</v>
      </c>
      <c r="I58" s="230">
        <v>5</v>
      </c>
      <c r="J58" s="231"/>
    </row>
    <row r="59" spans="1:10" ht="15" customHeight="1">
      <c r="A59" s="71" t="str">
        <f>IF(Calcu!L114=TRUE,"","삭제")</f>
        <v>삭제</v>
      </c>
      <c r="B59" s="58"/>
      <c r="C59" s="228" t="e">
        <f ca="1">Calcu!C114</f>
        <v>#N/A</v>
      </c>
      <c r="D59" s="229" t="e">
        <f ca="1">Calcu!D114</f>
        <v>#N/A</v>
      </c>
      <c r="E59" s="229" t="e">
        <f ca="1">Calcu!G114</f>
        <v>#DIV/0!</v>
      </c>
      <c r="F59" s="229" t="str">
        <f ca="1">Calcu!H114</f>
        <v>0.000 000</v>
      </c>
      <c r="G59" s="229" t="str">
        <f ca="1">Calcu!I114</f>
        <v>0.000 000</v>
      </c>
      <c r="H59" s="229" t="e">
        <f ca="1">Calcu!J114</f>
        <v>#DIV/0!</v>
      </c>
      <c r="I59" s="230">
        <v>5</v>
      </c>
      <c r="J59" s="231"/>
    </row>
    <row r="60" spans="1:10" ht="15" customHeight="1">
      <c r="A60" s="71" t="str">
        <f>IF(Calcu!L115=TRUE,"","삭제")</f>
        <v>삭제</v>
      </c>
      <c r="B60" s="58"/>
      <c r="C60" s="228" t="e">
        <f ca="1">Calcu!C115</f>
        <v>#N/A</v>
      </c>
      <c r="D60" s="229" t="e">
        <f ca="1">Calcu!D115</f>
        <v>#N/A</v>
      </c>
      <c r="E60" s="229" t="e">
        <f ca="1">Calcu!G115</f>
        <v>#DIV/0!</v>
      </c>
      <c r="F60" s="229" t="str">
        <f ca="1">Calcu!H115</f>
        <v>0.000 000</v>
      </c>
      <c r="G60" s="229" t="str">
        <f ca="1">Calcu!I115</f>
        <v>0.000 000</v>
      </c>
      <c r="H60" s="229" t="e">
        <f ca="1">Calcu!J115</f>
        <v>#DIV/0!</v>
      </c>
      <c r="I60" s="230">
        <v>5</v>
      </c>
      <c r="J60" s="231"/>
    </row>
    <row r="61" spans="1:10" ht="15" customHeight="1">
      <c r="A61" s="71" t="str">
        <f>IF(Calcu!L116=TRUE,"","삭제")</f>
        <v>삭제</v>
      </c>
      <c r="B61" s="58"/>
      <c r="C61" s="228" t="e">
        <f ca="1">Calcu!C116</f>
        <v>#N/A</v>
      </c>
      <c r="D61" s="229" t="e">
        <f ca="1">Calcu!D116</f>
        <v>#N/A</v>
      </c>
      <c r="E61" s="229" t="e">
        <f ca="1">Calcu!G116</f>
        <v>#DIV/0!</v>
      </c>
      <c r="F61" s="229" t="str">
        <f ca="1">Calcu!H116</f>
        <v>0.000 000</v>
      </c>
      <c r="G61" s="229" t="str">
        <f ca="1">Calcu!I116</f>
        <v>0.000 000</v>
      </c>
      <c r="H61" s="229" t="e">
        <f ca="1">Calcu!J116</f>
        <v>#DIV/0!</v>
      </c>
      <c r="I61" s="230">
        <v>5</v>
      </c>
      <c r="J61" s="231"/>
    </row>
    <row r="62" spans="1:10" ht="15" customHeight="1">
      <c r="A62" s="71" t="str">
        <f>IF(Calcu!L117=TRUE,"","삭제")</f>
        <v>삭제</v>
      </c>
      <c r="B62" s="58"/>
      <c r="C62" s="228" t="e">
        <f ca="1">Calcu!C117</f>
        <v>#N/A</v>
      </c>
      <c r="D62" s="229" t="e">
        <f ca="1">Calcu!D117</f>
        <v>#N/A</v>
      </c>
      <c r="E62" s="229" t="e">
        <f ca="1">Calcu!G117</f>
        <v>#DIV/0!</v>
      </c>
      <c r="F62" s="229" t="str">
        <f ca="1">Calcu!H117</f>
        <v>0.000 000</v>
      </c>
      <c r="G62" s="229" t="str">
        <f ca="1">Calcu!I117</f>
        <v>0.000 000</v>
      </c>
      <c r="H62" s="229" t="e">
        <f ca="1">Calcu!J117</f>
        <v>#DIV/0!</v>
      </c>
      <c r="I62" s="230">
        <v>5</v>
      </c>
      <c r="J62" s="231"/>
    </row>
    <row r="63" spans="1:10" ht="15" customHeight="1">
      <c r="A63" s="71" t="str">
        <f>IF(Calcu!L118=TRUE,"","삭제")</f>
        <v>삭제</v>
      </c>
      <c r="B63" s="58"/>
      <c r="C63" s="228" t="e">
        <f ca="1">Calcu!C118</f>
        <v>#N/A</v>
      </c>
      <c r="D63" s="229" t="e">
        <f ca="1">Calcu!D118</f>
        <v>#N/A</v>
      </c>
      <c r="E63" s="229" t="e">
        <f ca="1">Calcu!G118</f>
        <v>#DIV/0!</v>
      </c>
      <c r="F63" s="229" t="str">
        <f ca="1">Calcu!H118</f>
        <v>0.000 000</v>
      </c>
      <c r="G63" s="229" t="str">
        <f ca="1">Calcu!I118</f>
        <v>0.000 000</v>
      </c>
      <c r="H63" s="229" t="e">
        <f ca="1">Calcu!J118</f>
        <v>#DIV/0!</v>
      </c>
      <c r="I63" s="230">
        <v>5</v>
      </c>
      <c r="J63" s="231"/>
    </row>
    <row r="64" spans="1:10" ht="15" customHeight="1">
      <c r="A64" s="71" t="str">
        <f>IF(Calcu!L119=TRUE,"","삭제")</f>
        <v>삭제</v>
      </c>
      <c r="B64" s="58"/>
      <c r="C64" s="228" t="e">
        <f ca="1">Calcu!C119</f>
        <v>#N/A</v>
      </c>
      <c r="D64" s="229" t="e">
        <f ca="1">Calcu!D119</f>
        <v>#N/A</v>
      </c>
      <c r="E64" s="229" t="e">
        <f ca="1">Calcu!G119</f>
        <v>#DIV/0!</v>
      </c>
      <c r="F64" s="229" t="str">
        <f ca="1">Calcu!H119</f>
        <v>0.000 000</v>
      </c>
      <c r="G64" s="229" t="str">
        <f ca="1">Calcu!I119</f>
        <v>0.000 000</v>
      </c>
      <c r="H64" s="229" t="e">
        <f ca="1">Calcu!J119</f>
        <v>#DIV/0!</v>
      </c>
      <c r="I64" s="230">
        <v>5</v>
      </c>
      <c r="J64" s="231"/>
    </row>
    <row r="65" spans="1:10" ht="15" customHeight="1">
      <c r="A65" s="71" t="str">
        <f>IF(Calcu!L120=TRUE,"","삭제")</f>
        <v>삭제</v>
      </c>
      <c r="B65" s="58"/>
      <c r="C65" s="228" t="e">
        <f ca="1">Calcu!C120</f>
        <v>#N/A</v>
      </c>
      <c r="D65" s="229" t="e">
        <f ca="1">Calcu!D120</f>
        <v>#N/A</v>
      </c>
      <c r="E65" s="229" t="e">
        <f ca="1">Calcu!G120</f>
        <v>#DIV/0!</v>
      </c>
      <c r="F65" s="229" t="str">
        <f ca="1">Calcu!H120</f>
        <v>0.000 000</v>
      </c>
      <c r="G65" s="229" t="str">
        <f ca="1">Calcu!I120</f>
        <v>0.000 000</v>
      </c>
      <c r="H65" s="229" t="e">
        <f ca="1">Calcu!J120</f>
        <v>#DIV/0!</v>
      </c>
      <c r="I65" s="230">
        <v>5</v>
      </c>
      <c r="J65" s="231"/>
    </row>
    <row r="66" spans="1:10" ht="15" customHeight="1">
      <c r="A66" s="71" t="str">
        <f>IF(Calcu!L121=TRUE,"","삭제")</f>
        <v>삭제</v>
      </c>
      <c r="B66" s="58"/>
      <c r="C66" s="228" t="e">
        <f ca="1">Calcu!C121</f>
        <v>#N/A</v>
      </c>
      <c r="D66" s="229" t="e">
        <f ca="1">Calcu!D121</f>
        <v>#N/A</v>
      </c>
      <c r="E66" s="229" t="e">
        <f ca="1">Calcu!G121</f>
        <v>#DIV/0!</v>
      </c>
      <c r="F66" s="229" t="str">
        <f ca="1">Calcu!H121</f>
        <v>0.000 000</v>
      </c>
      <c r="G66" s="229" t="str">
        <f ca="1">Calcu!I121</f>
        <v>0.000 000</v>
      </c>
      <c r="H66" s="229" t="e">
        <f ca="1">Calcu!J121</f>
        <v>#DIV/0!</v>
      </c>
      <c r="I66" s="230">
        <v>5</v>
      </c>
      <c r="J66" s="231"/>
    </row>
    <row r="67" spans="1:10" ht="15" customHeight="1">
      <c r="A67" s="71" t="str">
        <f>IF(Calcu!L122=TRUE,"","삭제")</f>
        <v>삭제</v>
      </c>
      <c r="B67" s="58"/>
      <c r="C67" s="228" t="e">
        <f ca="1">Calcu!C122</f>
        <v>#N/A</v>
      </c>
      <c r="D67" s="229" t="e">
        <f ca="1">Calcu!D122</f>
        <v>#N/A</v>
      </c>
      <c r="E67" s="229" t="e">
        <f ca="1">Calcu!G122</f>
        <v>#DIV/0!</v>
      </c>
      <c r="F67" s="229" t="str">
        <f ca="1">Calcu!H122</f>
        <v>0.000 000</v>
      </c>
      <c r="G67" s="229" t="str">
        <f ca="1">Calcu!I122</f>
        <v>0.000 000</v>
      </c>
      <c r="H67" s="229" t="e">
        <f ca="1">Calcu!J122</f>
        <v>#DIV/0!</v>
      </c>
      <c r="I67" s="230">
        <v>5</v>
      </c>
      <c r="J67" s="231"/>
    </row>
    <row r="68" spans="1:10" ht="15" customHeight="1">
      <c r="A68" s="71" t="str">
        <f>IF(Calcu!L123=TRUE,"","삭제")</f>
        <v>삭제</v>
      </c>
      <c r="B68" s="58"/>
      <c r="C68" s="228" t="e">
        <f ca="1">Calcu!C123</f>
        <v>#N/A</v>
      </c>
      <c r="D68" s="229" t="e">
        <f ca="1">Calcu!D123</f>
        <v>#N/A</v>
      </c>
      <c r="E68" s="229" t="e">
        <f ca="1">Calcu!G123</f>
        <v>#DIV/0!</v>
      </c>
      <c r="F68" s="229" t="str">
        <f ca="1">Calcu!H123</f>
        <v>0.000 000</v>
      </c>
      <c r="G68" s="229" t="str">
        <f ca="1">Calcu!I123</f>
        <v>0.000 000</v>
      </c>
      <c r="H68" s="229" t="e">
        <f ca="1">Calcu!J123</f>
        <v>#DIV/0!</v>
      </c>
      <c r="I68" s="230">
        <v>5</v>
      </c>
      <c r="J68" s="231"/>
    </row>
    <row r="69" spans="1:10" ht="15" customHeight="1">
      <c r="A69" s="71" t="str">
        <f>IF(Calcu!L124=TRUE,"","삭제")</f>
        <v>삭제</v>
      </c>
      <c r="B69" s="58"/>
      <c r="C69" s="228" t="e">
        <f ca="1">Calcu!C124</f>
        <v>#N/A</v>
      </c>
      <c r="D69" s="229" t="e">
        <f ca="1">Calcu!D124</f>
        <v>#N/A</v>
      </c>
      <c r="E69" s="229" t="e">
        <f ca="1">Calcu!G124</f>
        <v>#DIV/0!</v>
      </c>
      <c r="F69" s="229" t="str">
        <f ca="1">Calcu!H124</f>
        <v>0.000 000</v>
      </c>
      <c r="G69" s="229" t="str">
        <f ca="1">Calcu!I124</f>
        <v>0.000 000</v>
      </c>
      <c r="H69" s="229" t="e">
        <f ca="1">Calcu!J124</f>
        <v>#DIV/0!</v>
      </c>
      <c r="I69" s="230">
        <v>5</v>
      </c>
      <c r="J69" s="231"/>
    </row>
    <row r="70" spans="1:10" ht="15" customHeight="1">
      <c r="A70" s="71" t="str">
        <f>IF(Calcu!L125=TRUE,"","삭제")</f>
        <v>삭제</v>
      </c>
      <c r="B70" s="58"/>
      <c r="C70" s="228" t="e">
        <f ca="1">Calcu!C125</f>
        <v>#N/A</v>
      </c>
      <c r="D70" s="229" t="e">
        <f ca="1">Calcu!D125</f>
        <v>#N/A</v>
      </c>
      <c r="E70" s="229" t="e">
        <f ca="1">Calcu!G125</f>
        <v>#DIV/0!</v>
      </c>
      <c r="F70" s="229" t="str">
        <f ca="1">Calcu!H125</f>
        <v>0.000 000</v>
      </c>
      <c r="G70" s="229" t="str">
        <f ca="1">Calcu!I125</f>
        <v>0.000 000</v>
      </c>
      <c r="H70" s="229" t="e">
        <f ca="1">Calcu!J125</f>
        <v>#DIV/0!</v>
      </c>
      <c r="I70" s="230">
        <v>5</v>
      </c>
      <c r="J70" s="231"/>
    </row>
    <row r="71" spans="1:10" ht="15" customHeight="1">
      <c r="A71" s="71" t="str">
        <f>IF(Calcu!L126=TRUE,"","삭제")</f>
        <v>삭제</v>
      </c>
      <c r="B71" s="58"/>
      <c r="C71" s="228" t="e">
        <f ca="1">Calcu!C126</f>
        <v>#N/A</v>
      </c>
      <c r="D71" s="229" t="e">
        <f ca="1">Calcu!D126</f>
        <v>#N/A</v>
      </c>
      <c r="E71" s="229" t="e">
        <f ca="1">Calcu!G126</f>
        <v>#DIV/0!</v>
      </c>
      <c r="F71" s="229" t="str">
        <f ca="1">Calcu!H126</f>
        <v>0.000 000</v>
      </c>
      <c r="G71" s="229" t="str">
        <f ca="1">Calcu!I126</f>
        <v>0.000 000</v>
      </c>
      <c r="H71" s="229" t="e">
        <f ca="1">Calcu!J126</f>
        <v>#DIV/0!</v>
      </c>
      <c r="I71" s="230">
        <v>5</v>
      </c>
      <c r="J71" s="231"/>
    </row>
    <row r="72" spans="1:10" ht="15" customHeight="1">
      <c r="A72" s="71" t="str">
        <f>IF(Calcu!L127=TRUE,"","삭제")</f>
        <v>삭제</v>
      </c>
      <c r="B72" s="58"/>
      <c r="C72" s="228" t="e">
        <f ca="1">Calcu!C127</f>
        <v>#N/A</v>
      </c>
      <c r="D72" s="229" t="e">
        <f ca="1">Calcu!D127</f>
        <v>#N/A</v>
      </c>
      <c r="E72" s="229" t="e">
        <f ca="1">Calcu!G127</f>
        <v>#DIV/0!</v>
      </c>
      <c r="F72" s="229" t="str">
        <f ca="1">Calcu!H127</f>
        <v>0.000 000</v>
      </c>
      <c r="G72" s="229" t="str">
        <f ca="1">Calcu!I127</f>
        <v>0.000 000</v>
      </c>
      <c r="H72" s="229" t="e">
        <f ca="1">Calcu!J127</f>
        <v>#DIV/0!</v>
      </c>
      <c r="I72" s="230">
        <v>5</v>
      </c>
      <c r="J72" s="231"/>
    </row>
    <row r="73" spans="1:10" ht="15" customHeight="1">
      <c r="A73" s="71" t="str">
        <f>IF(Calcu!L128=TRUE,"","삭제")</f>
        <v>삭제</v>
      </c>
      <c r="B73" s="58"/>
      <c r="C73" s="228" t="e">
        <f ca="1">Calcu!C128</f>
        <v>#N/A</v>
      </c>
      <c r="D73" s="229" t="e">
        <f ca="1">Calcu!D128</f>
        <v>#N/A</v>
      </c>
      <c r="E73" s="229" t="e">
        <f ca="1">Calcu!G128</f>
        <v>#DIV/0!</v>
      </c>
      <c r="F73" s="229" t="str">
        <f ca="1">Calcu!H128</f>
        <v>0.000 000</v>
      </c>
      <c r="G73" s="229" t="str">
        <f ca="1">Calcu!I128</f>
        <v>0.000 000</v>
      </c>
      <c r="H73" s="229" t="e">
        <f ca="1">Calcu!J128</f>
        <v>#DIV/0!</v>
      </c>
      <c r="I73" s="230">
        <v>5</v>
      </c>
      <c r="J73" s="231"/>
    </row>
    <row r="74" spans="1:10" ht="15" customHeight="1">
      <c r="A74" s="71" t="str">
        <f>IF(Calcu!L129=TRUE,"","삭제")</f>
        <v>삭제</v>
      </c>
      <c r="B74" s="58"/>
      <c r="C74" s="228" t="e">
        <f ca="1">Calcu!C129</f>
        <v>#N/A</v>
      </c>
      <c r="D74" s="229" t="e">
        <f ca="1">Calcu!D129</f>
        <v>#N/A</v>
      </c>
      <c r="E74" s="229" t="e">
        <f ca="1">Calcu!G129</f>
        <v>#DIV/0!</v>
      </c>
      <c r="F74" s="229" t="str">
        <f ca="1">Calcu!H129</f>
        <v>0.000 000</v>
      </c>
      <c r="G74" s="229" t="str">
        <f ca="1">Calcu!I129</f>
        <v>0.000 000</v>
      </c>
      <c r="H74" s="229" t="e">
        <f ca="1">Calcu!J129</f>
        <v>#DIV/0!</v>
      </c>
      <c r="I74" s="230">
        <v>5</v>
      </c>
      <c r="J74" s="231"/>
    </row>
    <row r="75" spans="1:10" ht="15" customHeight="1">
      <c r="A75" s="72" t="str">
        <f>A49</f>
        <v>삭제</v>
      </c>
      <c r="C75" s="117"/>
      <c r="D75" s="118"/>
      <c r="E75" s="117"/>
      <c r="F75" s="117"/>
      <c r="G75" s="117"/>
      <c r="H75" s="117"/>
      <c r="I75" s="117"/>
      <c r="J75" s="231"/>
    </row>
    <row r="76" spans="1:10" ht="15" customHeight="1">
      <c r="A76" s="72" t="str">
        <f>A75</f>
        <v>삭제</v>
      </c>
      <c r="C76" s="53" t="s">
        <v>391</v>
      </c>
      <c r="D76" s="54"/>
      <c r="E76" s="125"/>
      <c r="F76" s="125"/>
      <c r="G76" s="125"/>
      <c r="H76" s="125"/>
    </row>
    <row r="77" spans="1:10" ht="15" customHeight="1">
      <c r="A77" s="72" t="str">
        <f t="shared" ref="A77:A89" si="3">A76</f>
        <v>삭제</v>
      </c>
      <c r="C77" s="125"/>
      <c r="D77" s="54"/>
      <c r="E77" s="125"/>
      <c r="F77" s="125"/>
      <c r="G77" s="125"/>
      <c r="H77" s="125"/>
    </row>
    <row r="78" spans="1:10" ht="15" customHeight="1">
      <c r="A78" s="72" t="str">
        <f t="shared" si="3"/>
        <v>삭제</v>
      </c>
      <c r="C78" s="125"/>
      <c r="D78" s="54"/>
      <c r="E78" s="125"/>
      <c r="F78" s="125"/>
      <c r="G78" s="125"/>
      <c r="H78" s="125"/>
    </row>
    <row r="79" spans="1:10" ht="15" customHeight="1">
      <c r="A79" s="72" t="str">
        <f t="shared" si="3"/>
        <v>삭제</v>
      </c>
      <c r="C79" s="232"/>
      <c r="D79" s="54" t="s">
        <v>382</v>
      </c>
      <c r="E79" s="56"/>
      <c r="F79" s="53" t="s">
        <v>630</v>
      </c>
      <c r="G79" s="125"/>
      <c r="H79" s="125"/>
    </row>
    <row r="80" spans="1:10" ht="15" customHeight="1">
      <c r="A80" s="72" t="str">
        <f t="shared" si="3"/>
        <v>삭제</v>
      </c>
      <c r="C80" s="125"/>
      <c r="D80" s="347" t="e">
        <f>TRIM(LEFT(TEXT(Calcu!V32,"0.000 000 E+00"),10))&amp;"×10"</f>
        <v>#DIV/0!</v>
      </c>
      <c r="E80" s="346" t="e">
        <f>VALUE(RIGHT(TEXT(Calcu!V32,"0.000E+00"),3))</f>
        <v>#DIV/0!</v>
      </c>
      <c r="G80" s="347" t="e">
        <f>TRIM(LEFT(TEXT(Calcu!V34,"0.000 000 E+00"),10))&amp;"×10"</f>
        <v>#DIV/0!</v>
      </c>
      <c r="H80" s="346" t="e">
        <f>VALUE(RIGHT(TEXT(Calcu!V34,"0.000E+00"),3))</f>
        <v>#DIV/0!</v>
      </c>
    </row>
    <row r="81" spans="1:14" ht="15" customHeight="1">
      <c r="A81" s="72" t="str">
        <f t="shared" si="3"/>
        <v>삭제</v>
      </c>
      <c r="C81" s="125"/>
      <c r="D81" s="347" t="e">
        <f>TRIM(LEFT(TEXT(Calcu!V36,"0.000 000 E+00"),10))&amp;"×10"</f>
        <v>#DIV/0!</v>
      </c>
      <c r="E81" s="346" t="e">
        <f>VALUE(RIGHT(TEXT(Calcu!V36,"0.000E+00"),3))</f>
        <v>#DIV/0!</v>
      </c>
      <c r="G81" s="347" t="e">
        <f>TRIM(LEFT(TEXT(Calcu!V38,"0.000 000 E+00"),10))&amp;"×10"</f>
        <v>#DIV/0!</v>
      </c>
      <c r="H81" s="346" t="e">
        <f>VALUE(RIGHT(TEXT(Calcu!V38,"0.000E+00"),3))</f>
        <v>#DIV/0!</v>
      </c>
      <c r="M81" s="344"/>
      <c r="N81" s="345"/>
    </row>
    <row r="82" spans="1:14" ht="15" customHeight="1">
      <c r="A82" s="72" t="str">
        <f t="shared" si="3"/>
        <v>삭제</v>
      </c>
      <c r="C82" s="350" t="s">
        <v>383</v>
      </c>
      <c r="D82" s="54"/>
      <c r="E82" s="125"/>
      <c r="F82" s="125"/>
      <c r="G82" s="125"/>
      <c r="H82" s="125"/>
    </row>
    <row r="83" spans="1:14" ht="15" customHeight="1">
      <c r="A83" s="72" t="str">
        <f t="shared" si="3"/>
        <v>삭제</v>
      </c>
      <c r="C83" s="351" t="s">
        <v>381</v>
      </c>
      <c r="D83" s="54"/>
      <c r="E83" s="125"/>
      <c r="F83" s="125"/>
      <c r="G83" s="125"/>
      <c r="H83" s="125"/>
      <c r="M83" s="344"/>
      <c r="N83" s="345"/>
    </row>
    <row r="84" spans="1:14" ht="15" customHeight="1">
      <c r="A84" s="72" t="str">
        <f t="shared" si="3"/>
        <v>삭제</v>
      </c>
      <c r="C84" s="351" t="s">
        <v>384</v>
      </c>
      <c r="D84" s="54"/>
      <c r="E84" s="125"/>
      <c r="F84" s="125"/>
      <c r="G84" s="125"/>
      <c r="H84" s="125"/>
    </row>
    <row r="85" spans="1:14" ht="15" customHeight="1">
      <c r="A85" s="72" t="str">
        <f t="shared" si="3"/>
        <v>삭제</v>
      </c>
      <c r="C85" s="351" t="s">
        <v>385</v>
      </c>
      <c r="D85" s="54"/>
      <c r="E85" s="125"/>
      <c r="F85" s="125"/>
      <c r="G85" s="125"/>
      <c r="H85" s="125"/>
      <c r="M85" s="344"/>
      <c r="N85" s="345"/>
    </row>
    <row r="86" spans="1:14" ht="15" customHeight="1">
      <c r="A86" s="72" t="str">
        <f t="shared" si="3"/>
        <v>삭제</v>
      </c>
      <c r="C86" s="125"/>
      <c r="D86" s="54"/>
      <c r="E86" s="125"/>
      <c r="F86" s="125"/>
      <c r="G86" s="125"/>
      <c r="H86" s="125"/>
    </row>
    <row r="87" spans="1:14" ht="15" customHeight="1">
      <c r="A87" s="72" t="str">
        <f t="shared" si="3"/>
        <v>삭제</v>
      </c>
      <c r="C87" s="53" t="s">
        <v>392</v>
      </c>
      <c r="D87" s="54"/>
      <c r="E87" s="125"/>
      <c r="F87" s="125"/>
      <c r="G87" s="125"/>
      <c r="H87" s="125"/>
    </row>
    <row r="88" spans="1:14" ht="15" customHeight="1">
      <c r="A88" s="72" t="str">
        <f t="shared" si="3"/>
        <v>삭제</v>
      </c>
      <c r="C88" s="232"/>
      <c r="D88" s="54"/>
      <c r="E88" s="125"/>
      <c r="F88" s="125"/>
      <c r="G88" s="125"/>
      <c r="H88" s="125"/>
    </row>
    <row r="89" spans="1:14" ht="15" customHeight="1">
      <c r="A89" s="72" t="str">
        <f t="shared" si="3"/>
        <v>삭제</v>
      </c>
      <c r="C89" s="54" t="e">
        <f ca="1">"3. Resolution : "&amp;Calcu!T$96&amp;" N·m"</f>
        <v>#N/A</v>
      </c>
      <c r="D89" s="54"/>
      <c r="E89" s="125"/>
      <c r="F89" s="125"/>
      <c r="G89" s="125"/>
      <c r="H89" s="125"/>
    </row>
    <row r="90" spans="1:14" ht="15" customHeight="1">
      <c r="B90" s="119"/>
      <c r="C90" s="119"/>
      <c r="D90" s="119"/>
      <c r="E90" s="120"/>
      <c r="F90" s="119"/>
      <c r="G90" s="119"/>
      <c r="H90" s="119"/>
      <c r="I90" s="119"/>
      <c r="J90" s="121"/>
    </row>
    <row r="94" spans="1:14" ht="15" customHeight="1">
      <c r="E94" s="56"/>
    </row>
    <row r="101" spans="3:8" ht="15" customHeight="1">
      <c r="C101" s="57"/>
      <c r="D101" s="55"/>
      <c r="E101" s="55"/>
      <c r="F101" s="55"/>
      <c r="G101" s="55"/>
      <c r="H101" s="57"/>
    </row>
  </sheetData>
  <mergeCells count="16">
    <mergeCell ref="A1:K2"/>
    <mergeCell ref="C11:C13"/>
    <mergeCell ref="D11:D13"/>
    <mergeCell ref="E11:E13"/>
    <mergeCell ref="F11:F13"/>
    <mergeCell ref="G11:G13"/>
    <mergeCell ref="H11:H13"/>
    <mergeCell ref="I11:I13"/>
    <mergeCell ref="C47:I47"/>
    <mergeCell ref="C54:C56"/>
    <mergeCell ref="F54:F56"/>
    <mergeCell ref="G54:G56"/>
    <mergeCell ref="H54:H56"/>
    <mergeCell ref="I54:I56"/>
    <mergeCell ref="D54:D56"/>
    <mergeCell ref="E54:E56"/>
  </mergeCells>
  <phoneticPr fontId="8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58" customWidth="1"/>
    <col min="2" max="4" width="1.77734375" style="58" hidden="1" customWidth="1"/>
    <col min="5" max="5" width="8" style="58" bestFit="1" customWidth="1"/>
    <col min="6" max="6" width="9.21875" style="58" customWidth="1"/>
    <col min="7" max="7" width="4.44140625" style="58" bestFit="1" customWidth="1"/>
    <col min="8" max="8" width="8.77734375" style="58"/>
    <col min="9" max="9" width="1.77734375" style="58" customWidth="1"/>
    <col min="10" max="10" width="7.5546875" style="58" bestFit="1" customWidth="1"/>
    <col min="11" max="11" width="9.109375" style="58" bestFit="1" customWidth="1"/>
    <col min="12" max="12" width="5.21875" style="58" bestFit="1" customWidth="1"/>
    <col min="13" max="13" width="7.5546875" style="58" bestFit="1" customWidth="1"/>
    <col min="14" max="14" width="9.109375" style="58" bestFit="1" customWidth="1"/>
    <col min="15" max="15" width="5.21875" style="58" bestFit="1" customWidth="1"/>
    <col min="16" max="16" width="1.77734375" style="58" customWidth="1"/>
    <col min="17" max="17" width="10.33203125" style="58" customWidth="1"/>
    <col min="18" max="16384" width="8.77734375" style="58"/>
  </cols>
  <sheetData>
    <row r="1" spans="1:17" s="303" customFormat="1" ht="33" customHeight="1">
      <c r="A1" s="415" t="s">
        <v>637</v>
      </c>
      <c r="B1" s="415"/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</row>
    <row r="2" spans="1:17" s="303" customFormat="1" ht="33" customHeight="1">
      <c r="A2" s="415"/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</row>
    <row r="3" spans="1:17" s="303" customFormat="1" ht="12.75" customHeight="1">
      <c r="A3" s="124" t="s">
        <v>36</v>
      </c>
      <c r="B3" s="124"/>
      <c r="C3" s="124"/>
      <c r="D3" s="124"/>
      <c r="E3" s="124"/>
      <c r="F3" s="35"/>
      <c r="G3" s="35"/>
      <c r="H3" s="35"/>
      <c r="I3" s="35"/>
      <c r="J3" s="35"/>
      <c r="K3" s="35"/>
      <c r="L3" s="35"/>
      <c r="M3" s="35"/>
    </row>
    <row r="4" spans="1:17" s="304" customFormat="1" ht="13.5" customHeight="1">
      <c r="A4" s="130" t="str">
        <f>" 교   정   번   호(Calibration No) : "&amp;기본정보!H3</f>
        <v xml:space="preserve"> 교   정   번   호(Calibration No) : </v>
      </c>
      <c r="B4" s="130"/>
      <c r="C4" s="130"/>
      <c r="D4" s="130"/>
      <c r="E4" s="130"/>
      <c r="F4" s="131"/>
      <c r="G4" s="131"/>
      <c r="H4" s="131"/>
      <c r="I4" s="131"/>
      <c r="J4" s="131"/>
      <c r="K4" s="133"/>
      <c r="L4" s="134"/>
      <c r="M4" s="132"/>
      <c r="N4" s="132"/>
      <c r="O4" s="132"/>
      <c r="P4" s="132"/>
      <c r="Q4" s="132"/>
    </row>
    <row r="5" spans="1:17" s="54" customFormat="1" ht="15" customHeight="1"/>
    <row r="6" spans="1:17" ht="15" customHeight="1">
      <c r="E6" s="73" t="str">
        <f>"○ 품명 : "&amp;기본정보!C$5</f>
        <v xml:space="preserve">○ 품명 : </v>
      </c>
      <c r="G6" s="305"/>
    </row>
    <row r="7" spans="1:17" ht="15" customHeight="1">
      <c r="E7" s="73" t="str">
        <f>"○ 제작회사 및 형식 : "&amp;기본정보!C$6&amp;" / "&amp;기본정보!C$7</f>
        <v xml:space="preserve">○ 제작회사 및 형식 :  / </v>
      </c>
      <c r="G7" s="305"/>
    </row>
    <row r="8" spans="1:17" ht="15" customHeight="1">
      <c r="E8" s="73" t="str">
        <f>"○ 기기번호 : "&amp;기본정보!C$8</f>
        <v xml:space="preserve">○ 기기번호 : </v>
      </c>
      <c r="G8" s="305"/>
    </row>
    <row r="10" spans="1:17" ht="15" customHeight="1">
      <c r="E10" s="306" t="s">
        <v>638</v>
      </c>
      <c r="G10" s="306"/>
    </row>
    <row r="11" spans="1:17" ht="15" customHeight="1">
      <c r="A11" s="72"/>
      <c r="B11" s="72"/>
      <c r="C11" s="72"/>
      <c r="D11" s="72"/>
      <c r="E11" s="72"/>
    </row>
    <row r="12" spans="1:17" s="307" customFormat="1" ht="15" customHeight="1">
      <c r="B12" s="416"/>
      <c r="C12" s="418"/>
      <c r="D12" s="418"/>
      <c r="E12" s="420" t="s">
        <v>639</v>
      </c>
      <c r="F12" s="422" t="s">
        <v>640</v>
      </c>
      <c r="G12" s="424" t="s">
        <v>641</v>
      </c>
      <c r="H12" s="426" t="s">
        <v>642</v>
      </c>
      <c r="I12" s="428"/>
      <c r="J12" s="429" t="s">
        <v>643</v>
      </c>
      <c r="K12" s="429"/>
      <c r="L12" s="429"/>
      <c r="M12" s="410" t="s">
        <v>644</v>
      </c>
      <c r="N12" s="410"/>
      <c r="O12" s="410"/>
      <c r="P12" s="411"/>
      <c r="Q12" s="413" t="s">
        <v>645</v>
      </c>
    </row>
    <row r="13" spans="1:17" s="300" customFormat="1" ht="22.5">
      <c r="B13" s="417"/>
      <c r="C13" s="419"/>
      <c r="D13" s="419"/>
      <c r="E13" s="421"/>
      <c r="F13" s="423"/>
      <c r="G13" s="425"/>
      <c r="H13" s="427"/>
      <c r="I13" s="419"/>
      <c r="J13" s="326" t="s">
        <v>666</v>
      </c>
      <c r="K13" s="327" t="s">
        <v>667</v>
      </c>
      <c r="L13" s="327" t="s">
        <v>668</v>
      </c>
      <c r="M13" s="326" t="s">
        <v>666</v>
      </c>
      <c r="N13" s="327" t="s">
        <v>667</v>
      </c>
      <c r="O13" s="327" t="s">
        <v>668</v>
      </c>
      <c r="P13" s="412"/>
      <c r="Q13" s="414"/>
    </row>
    <row r="14" spans="1:17" ht="15" customHeight="1">
      <c r="A14" s="72" t="str">
        <f>IF(Calcu!L94=TRUE,"","삭제")</f>
        <v>삭제</v>
      </c>
      <c r="B14" s="71"/>
      <c r="C14" s="71"/>
      <c r="D14" s="71"/>
      <c r="E14" s="58" t="s">
        <v>646</v>
      </c>
      <c r="F14" s="308" t="e">
        <f ca="1">IF(Calcu_ADJ!L94=FALSE,Calcu!C94,Calcu_ADJ!C94)</f>
        <v>#N/A</v>
      </c>
      <c r="G14" s="308" t="s">
        <v>647</v>
      </c>
      <c r="H14" s="308" t="e">
        <f ca="1">IF(Calcu_ADJ!L94=FALSE,Calcu!AF13,Calcu_ADJ!AF13)</f>
        <v>#N/A</v>
      </c>
      <c r="J14" s="58" t="e">
        <f ca="1">Calcu!D94</f>
        <v>#N/A</v>
      </c>
      <c r="K14" s="58" t="e">
        <f ca="1">Calcu!E94</f>
        <v>#N/A</v>
      </c>
      <c r="L14" s="58" t="str">
        <f>LEFT(Calcu!AG13)</f>
        <v/>
      </c>
      <c r="M14" s="58" t="str">
        <f>Calcu_ADJ!D94</f>
        <v>-</v>
      </c>
      <c r="N14" s="58" t="str">
        <f>Calcu_ADJ!E94</f>
        <v>-</v>
      </c>
      <c r="O14" s="58" t="str">
        <f>LEFT(Calcu_ADJ!AG13)</f>
        <v>-</v>
      </c>
      <c r="Q14" s="58" t="str">
        <f>IF(Calcu_ADJ!L94=FALSE,Calcu!F94,Calcu_ADJ!F94)</f>
        <v>-</v>
      </c>
    </row>
    <row r="15" spans="1:17" ht="15" customHeight="1">
      <c r="A15" s="72" t="str">
        <f>IF(Calcu!L95=TRUE,"","삭제")</f>
        <v>삭제</v>
      </c>
      <c r="B15" s="71"/>
      <c r="C15" s="71"/>
      <c r="D15" s="71"/>
      <c r="E15" s="58" t="s">
        <v>646</v>
      </c>
      <c r="F15" s="308" t="e">
        <f ca="1">IF(Calcu_ADJ!L95=FALSE,Calcu!C95,Calcu_ADJ!C95)</f>
        <v>#N/A</v>
      </c>
      <c r="G15" s="308" t="s">
        <v>647</v>
      </c>
      <c r="H15" s="308" t="e">
        <f ca="1">IF(Calcu_ADJ!L95=FALSE,Calcu!AF14,Calcu_ADJ!AF14)</f>
        <v>#N/A</v>
      </c>
      <c r="J15" s="58" t="e">
        <f ca="1">Calcu!D95</f>
        <v>#N/A</v>
      </c>
      <c r="K15" s="58" t="e">
        <f ca="1">Calcu!E95</f>
        <v>#N/A</v>
      </c>
      <c r="L15" s="58" t="str">
        <f>LEFT(Calcu!AG14)</f>
        <v/>
      </c>
      <c r="M15" s="58" t="str">
        <f>Calcu_ADJ!D95</f>
        <v>-</v>
      </c>
      <c r="N15" s="58" t="str">
        <f>Calcu_ADJ!E95</f>
        <v>-</v>
      </c>
      <c r="O15" s="58" t="str">
        <f>LEFT(Calcu_ADJ!AG14)</f>
        <v>-</v>
      </c>
      <c r="Q15" s="58" t="e">
        <f ca="1">IF(Calcu_ADJ!L95=FALSE,Calcu!F95,Calcu_ADJ!F95)</f>
        <v>#DIV/0!</v>
      </c>
    </row>
    <row r="16" spans="1:17" ht="15" customHeight="1">
      <c r="A16" s="72" t="str">
        <f>IF(Calcu!L96=TRUE,"","삭제")</f>
        <v>삭제</v>
      </c>
      <c r="B16" s="71"/>
      <c r="C16" s="71"/>
      <c r="D16" s="71"/>
      <c r="E16" s="58" t="s">
        <v>646</v>
      </c>
      <c r="F16" s="308" t="e">
        <f ca="1">IF(Calcu_ADJ!L96=FALSE,Calcu!C96,Calcu_ADJ!C96)</f>
        <v>#N/A</v>
      </c>
      <c r="G16" s="308" t="s">
        <v>647</v>
      </c>
      <c r="H16" s="308" t="e">
        <f ca="1">IF(Calcu_ADJ!L96=FALSE,Calcu!AF15,Calcu_ADJ!AF15)</f>
        <v>#N/A</v>
      </c>
      <c r="J16" s="58" t="e">
        <f ca="1">Calcu!D96</f>
        <v>#N/A</v>
      </c>
      <c r="K16" s="58" t="e">
        <f ca="1">Calcu!E96</f>
        <v>#N/A</v>
      </c>
      <c r="L16" s="58" t="str">
        <f>LEFT(Calcu!AG15)</f>
        <v/>
      </c>
      <c r="M16" s="58" t="str">
        <f>Calcu_ADJ!D96</f>
        <v>-</v>
      </c>
      <c r="N16" s="58" t="str">
        <f>Calcu_ADJ!E96</f>
        <v>-</v>
      </c>
      <c r="O16" s="58" t="str">
        <f>LEFT(Calcu_ADJ!AG15)</f>
        <v>-</v>
      </c>
      <c r="Q16" s="58" t="e">
        <f ca="1">IF(Calcu_ADJ!L96=FALSE,Calcu!F96,Calcu_ADJ!F96)</f>
        <v>#DIV/0!</v>
      </c>
    </row>
    <row r="17" spans="1:17" ht="15" customHeight="1">
      <c r="A17" s="72" t="str">
        <f>IF(Calcu!L97=TRUE,"","삭제")</f>
        <v>삭제</v>
      </c>
      <c r="B17" s="71"/>
      <c r="C17" s="71"/>
      <c r="D17" s="71"/>
      <c r="E17" s="58" t="s">
        <v>646</v>
      </c>
      <c r="F17" s="308" t="e">
        <f ca="1">IF(Calcu_ADJ!L97=FALSE,Calcu!C97,Calcu_ADJ!C97)</f>
        <v>#N/A</v>
      </c>
      <c r="G17" s="308" t="s">
        <v>647</v>
      </c>
      <c r="H17" s="308" t="e">
        <f ca="1">IF(Calcu_ADJ!L97=FALSE,Calcu!AF16,Calcu_ADJ!AF16)</f>
        <v>#N/A</v>
      </c>
      <c r="J17" s="58" t="e">
        <f ca="1">Calcu!D97</f>
        <v>#N/A</v>
      </c>
      <c r="K17" s="58" t="e">
        <f ca="1">Calcu!E97</f>
        <v>#N/A</v>
      </c>
      <c r="L17" s="58" t="str">
        <f>LEFT(Calcu!AG16)</f>
        <v/>
      </c>
      <c r="M17" s="58" t="str">
        <f>Calcu_ADJ!D97</f>
        <v>-</v>
      </c>
      <c r="N17" s="58" t="str">
        <f>Calcu_ADJ!E97</f>
        <v>-</v>
      </c>
      <c r="O17" s="58" t="str">
        <f>LEFT(Calcu_ADJ!AG16)</f>
        <v>-</v>
      </c>
      <c r="Q17" s="58" t="e">
        <f ca="1">IF(Calcu_ADJ!L97=FALSE,Calcu!F97,Calcu_ADJ!F97)</f>
        <v>#DIV/0!</v>
      </c>
    </row>
    <row r="18" spans="1:17" ht="15" customHeight="1">
      <c r="A18" s="72" t="str">
        <f>IF(Calcu!L98=TRUE,"","삭제")</f>
        <v>삭제</v>
      </c>
      <c r="B18" s="71"/>
      <c r="C18" s="71"/>
      <c r="D18" s="71"/>
      <c r="E18" s="58" t="s">
        <v>646</v>
      </c>
      <c r="F18" s="308" t="e">
        <f ca="1">IF(Calcu_ADJ!L98=FALSE,Calcu!C98,Calcu_ADJ!C98)</f>
        <v>#N/A</v>
      </c>
      <c r="G18" s="308" t="s">
        <v>647</v>
      </c>
      <c r="H18" s="308" t="e">
        <f ca="1">IF(Calcu_ADJ!L98=FALSE,Calcu!AF17,Calcu_ADJ!AF17)</f>
        <v>#N/A</v>
      </c>
      <c r="J18" s="58" t="e">
        <f ca="1">Calcu!D98</f>
        <v>#N/A</v>
      </c>
      <c r="K18" s="58" t="e">
        <f ca="1">Calcu!E98</f>
        <v>#N/A</v>
      </c>
      <c r="L18" s="58" t="str">
        <f>LEFT(Calcu!AG17)</f>
        <v/>
      </c>
      <c r="M18" s="58" t="str">
        <f>Calcu_ADJ!D98</f>
        <v>-</v>
      </c>
      <c r="N18" s="58" t="str">
        <f>Calcu_ADJ!E98</f>
        <v>-</v>
      </c>
      <c r="O18" s="58" t="str">
        <f>LEFT(Calcu_ADJ!AG17)</f>
        <v>-</v>
      </c>
      <c r="Q18" s="58" t="e">
        <f ca="1">IF(Calcu_ADJ!L98=FALSE,Calcu!F98,Calcu_ADJ!F98)</f>
        <v>#DIV/0!</v>
      </c>
    </row>
    <row r="19" spans="1:17" ht="15" customHeight="1">
      <c r="A19" s="72" t="str">
        <f>IF(Calcu!L99=TRUE,"","삭제")</f>
        <v>삭제</v>
      </c>
      <c r="B19" s="71"/>
      <c r="C19" s="71"/>
      <c r="D19" s="71"/>
      <c r="E19" s="58" t="s">
        <v>646</v>
      </c>
      <c r="F19" s="308" t="e">
        <f ca="1">IF(Calcu_ADJ!L99=FALSE,Calcu!C99,Calcu_ADJ!C99)</f>
        <v>#N/A</v>
      </c>
      <c r="G19" s="308" t="s">
        <v>647</v>
      </c>
      <c r="H19" s="308" t="e">
        <f ca="1">IF(Calcu_ADJ!L99=FALSE,Calcu!AF18,Calcu_ADJ!AF18)</f>
        <v>#N/A</v>
      </c>
      <c r="J19" s="58" t="e">
        <f ca="1">Calcu!D99</f>
        <v>#N/A</v>
      </c>
      <c r="K19" s="58" t="e">
        <f ca="1">Calcu!E99</f>
        <v>#N/A</v>
      </c>
      <c r="L19" s="58" t="str">
        <f>LEFT(Calcu!AG18)</f>
        <v/>
      </c>
      <c r="M19" s="58" t="str">
        <f>Calcu_ADJ!D99</f>
        <v>-</v>
      </c>
      <c r="N19" s="58" t="str">
        <f>Calcu_ADJ!E99</f>
        <v>-</v>
      </c>
      <c r="O19" s="58" t="str">
        <f>LEFT(Calcu_ADJ!AG18)</f>
        <v>-</v>
      </c>
      <c r="Q19" s="58" t="e">
        <f ca="1">IF(Calcu_ADJ!L99=FALSE,Calcu!F99,Calcu_ADJ!F99)</f>
        <v>#DIV/0!</v>
      </c>
    </row>
    <row r="20" spans="1:17" ht="15" customHeight="1">
      <c r="A20" s="72" t="str">
        <f>IF(Calcu!L100=TRUE,"","삭제")</f>
        <v>삭제</v>
      </c>
      <c r="B20" s="71"/>
      <c r="C20" s="71"/>
      <c r="D20" s="71"/>
      <c r="E20" s="58" t="s">
        <v>646</v>
      </c>
      <c r="F20" s="308" t="e">
        <f ca="1">IF(Calcu_ADJ!L100=FALSE,Calcu!C100,Calcu_ADJ!C100)</f>
        <v>#N/A</v>
      </c>
      <c r="G20" s="308" t="s">
        <v>647</v>
      </c>
      <c r="H20" s="308" t="e">
        <f ca="1">IF(Calcu_ADJ!L100=FALSE,Calcu!AF19,Calcu_ADJ!AF19)</f>
        <v>#N/A</v>
      </c>
      <c r="J20" s="58" t="e">
        <f ca="1">Calcu!D100</f>
        <v>#N/A</v>
      </c>
      <c r="K20" s="58" t="e">
        <f ca="1">Calcu!E100</f>
        <v>#N/A</v>
      </c>
      <c r="L20" s="58" t="str">
        <f>LEFT(Calcu!AG19)</f>
        <v/>
      </c>
      <c r="M20" s="58" t="str">
        <f>Calcu_ADJ!D100</f>
        <v>-</v>
      </c>
      <c r="N20" s="58" t="str">
        <f>Calcu_ADJ!E100</f>
        <v>-</v>
      </c>
      <c r="O20" s="58" t="str">
        <f>LEFT(Calcu_ADJ!AG19)</f>
        <v>-</v>
      </c>
      <c r="Q20" s="58" t="e">
        <f ca="1">IF(Calcu_ADJ!L100=FALSE,Calcu!F100,Calcu_ADJ!F100)</f>
        <v>#DIV/0!</v>
      </c>
    </row>
    <row r="21" spans="1:17" ht="15" customHeight="1">
      <c r="A21" s="72" t="str">
        <f>IF(Calcu!L101=TRUE,"","삭제")</f>
        <v>삭제</v>
      </c>
      <c r="B21" s="71"/>
      <c r="C21" s="71"/>
      <c r="D21" s="71"/>
      <c r="E21" s="58" t="s">
        <v>646</v>
      </c>
      <c r="F21" s="308" t="e">
        <f ca="1">IF(Calcu_ADJ!L101=FALSE,Calcu!C101,Calcu_ADJ!C101)</f>
        <v>#N/A</v>
      </c>
      <c r="G21" s="308" t="s">
        <v>647</v>
      </c>
      <c r="H21" s="308" t="e">
        <f ca="1">IF(Calcu_ADJ!L101=FALSE,Calcu!AF20,Calcu_ADJ!AF20)</f>
        <v>#N/A</v>
      </c>
      <c r="J21" s="58" t="e">
        <f ca="1">Calcu!D101</f>
        <v>#N/A</v>
      </c>
      <c r="K21" s="58" t="e">
        <f ca="1">Calcu!E101</f>
        <v>#N/A</v>
      </c>
      <c r="L21" s="58" t="str">
        <f>LEFT(Calcu!AG20)</f>
        <v/>
      </c>
      <c r="M21" s="58" t="str">
        <f>Calcu_ADJ!D101</f>
        <v>-</v>
      </c>
      <c r="N21" s="58" t="str">
        <f>Calcu_ADJ!E101</f>
        <v>-</v>
      </c>
      <c r="O21" s="58" t="str">
        <f>LEFT(Calcu_ADJ!AG20)</f>
        <v>-</v>
      </c>
      <c r="Q21" s="58" t="e">
        <f ca="1">IF(Calcu_ADJ!L101=FALSE,Calcu!F101,Calcu_ADJ!F101)</f>
        <v>#DIV/0!</v>
      </c>
    </row>
    <row r="22" spans="1:17" ht="15" customHeight="1">
      <c r="A22" s="72" t="str">
        <f>IF(Calcu!L102=TRUE,"","삭제")</f>
        <v>삭제</v>
      </c>
      <c r="B22" s="71"/>
      <c r="C22" s="71"/>
      <c r="D22" s="71"/>
      <c r="E22" s="58" t="s">
        <v>646</v>
      </c>
      <c r="F22" s="308" t="e">
        <f ca="1">IF(Calcu_ADJ!L102=FALSE,Calcu!C102,Calcu_ADJ!C102)</f>
        <v>#N/A</v>
      </c>
      <c r="G22" s="308" t="s">
        <v>647</v>
      </c>
      <c r="H22" s="308" t="e">
        <f ca="1">IF(Calcu_ADJ!L102=FALSE,Calcu!AF21,Calcu_ADJ!AF21)</f>
        <v>#N/A</v>
      </c>
      <c r="J22" s="58" t="e">
        <f ca="1">Calcu!D102</f>
        <v>#N/A</v>
      </c>
      <c r="K22" s="58" t="e">
        <f ca="1">Calcu!E102</f>
        <v>#N/A</v>
      </c>
      <c r="L22" s="58" t="str">
        <f>LEFT(Calcu!AG21)</f>
        <v/>
      </c>
      <c r="M22" s="58" t="str">
        <f>Calcu_ADJ!D102</f>
        <v>-</v>
      </c>
      <c r="N22" s="58" t="str">
        <f>Calcu_ADJ!E102</f>
        <v>-</v>
      </c>
      <c r="O22" s="58" t="str">
        <f>LEFT(Calcu_ADJ!AG21)</f>
        <v>-</v>
      </c>
      <c r="Q22" s="58" t="e">
        <f ca="1">IF(Calcu_ADJ!L102=FALSE,Calcu!F102,Calcu_ADJ!F102)</f>
        <v>#DIV/0!</v>
      </c>
    </row>
    <row r="23" spans="1:17" ht="15" customHeight="1">
      <c r="A23" s="72" t="str">
        <f>IF(Calcu!L103=TRUE,"","삭제")</f>
        <v>삭제</v>
      </c>
      <c r="B23" s="71"/>
      <c r="C23" s="71"/>
      <c r="D23" s="71"/>
      <c r="E23" s="58" t="s">
        <v>646</v>
      </c>
      <c r="F23" s="308" t="e">
        <f ca="1">IF(Calcu_ADJ!L103=FALSE,Calcu!C103,Calcu_ADJ!C103)</f>
        <v>#N/A</v>
      </c>
      <c r="G23" s="308" t="s">
        <v>647</v>
      </c>
      <c r="H23" s="308" t="e">
        <f ca="1">IF(Calcu_ADJ!L103=FALSE,Calcu!AF22,Calcu_ADJ!AF22)</f>
        <v>#N/A</v>
      </c>
      <c r="J23" s="58" t="e">
        <f ca="1">Calcu!D103</f>
        <v>#N/A</v>
      </c>
      <c r="K23" s="58" t="e">
        <f ca="1">Calcu!E103</f>
        <v>#N/A</v>
      </c>
      <c r="L23" s="58" t="str">
        <f>LEFT(Calcu!AG22)</f>
        <v/>
      </c>
      <c r="M23" s="58" t="str">
        <f>Calcu_ADJ!D103</f>
        <v>-</v>
      </c>
      <c r="N23" s="58" t="str">
        <f>Calcu_ADJ!E103</f>
        <v>-</v>
      </c>
      <c r="O23" s="58" t="str">
        <f>LEFT(Calcu_ADJ!AG22)</f>
        <v>-</v>
      </c>
      <c r="Q23" s="58" t="e">
        <f ca="1">IF(Calcu_ADJ!L103=FALSE,Calcu!F103,Calcu_ADJ!F103)</f>
        <v>#DIV/0!</v>
      </c>
    </row>
    <row r="24" spans="1:17" ht="15" customHeight="1">
      <c r="A24" s="72" t="str">
        <f>IF(Calcu!L104=TRUE,"","삭제")</f>
        <v>삭제</v>
      </c>
      <c r="B24" s="71"/>
      <c r="C24" s="71"/>
      <c r="D24" s="71"/>
      <c r="E24" s="58" t="s">
        <v>646</v>
      </c>
      <c r="F24" s="308" t="e">
        <f ca="1">IF(Calcu_ADJ!L104=FALSE,Calcu!C104,Calcu_ADJ!C104)</f>
        <v>#N/A</v>
      </c>
      <c r="G24" s="308" t="s">
        <v>647</v>
      </c>
      <c r="H24" s="308" t="e">
        <f ca="1">IF(Calcu_ADJ!L104=FALSE,Calcu!AF23,Calcu_ADJ!AF23)</f>
        <v>#N/A</v>
      </c>
      <c r="J24" s="58" t="e">
        <f ca="1">Calcu!D104</f>
        <v>#N/A</v>
      </c>
      <c r="K24" s="58" t="e">
        <f ca="1">Calcu!E104</f>
        <v>#N/A</v>
      </c>
      <c r="L24" s="58" t="str">
        <f>LEFT(Calcu!AG23)</f>
        <v/>
      </c>
      <c r="M24" s="58" t="str">
        <f>Calcu_ADJ!D104</f>
        <v>-</v>
      </c>
      <c r="N24" s="58" t="str">
        <f>Calcu_ADJ!E104</f>
        <v>-</v>
      </c>
      <c r="O24" s="58" t="str">
        <f>LEFT(Calcu_ADJ!AG23)</f>
        <v>-</v>
      </c>
      <c r="Q24" s="58" t="e">
        <f ca="1">IF(Calcu_ADJ!L104=FALSE,Calcu!F104,Calcu_ADJ!F104)</f>
        <v>#DIV/0!</v>
      </c>
    </row>
    <row r="25" spans="1:17" ht="15" customHeight="1">
      <c r="A25" s="72" t="str">
        <f>IF(Calcu!L105=TRUE,"","삭제")</f>
        <v>삭제</v>
      </c>
      <c r="B25" s="71"/>
      <c r="C25" s="71"/>
      <c r="D25" s="71"/>
      <c r="E25" s="58" t="s">
        <v>646</v>
      </c>
      <c r="F25" s="308" t="e">
        <f ca="1">IF(Calcu_ADJ!L105=FALSE,Calcu!C105,Calcu_ADJ!C105)</f>
        <v>#N/A</v>
      </c>
      <c r="G25" s="308" t="s">
        <v>647</v>
      </c>
      <c r="H25" s="308" t="e">
        <f ca="1">IF(Calcu_ADJ!L105=FALSE,Calcu!AF24,Calcu_ADJ!AF24)</f>
        <v>#N/A</v>
      </c>
      <c r="J25" s="58" t="e">
        <f ca="1">Calcu!D105</f>
        <v>#N/A</v>
      </c>
      <c r="K25" s="58" t="e">
        <f ca="1">Calcu!E105</f>
        <v>#N/A</v>
      </c>
      <c r="L25" s="58" t="str">
        <f>LEFT(Calcu!AG24)</f>
        <v/>
      </c>
      <c r="M25" s="58" t="str">
        <f>Calcu_ADJ!D105</f>
        <v>-</v>
      </c>
      <c r="N25" s="58" t="str">
        <f>Calcu_ADJ!E105</f>
        <v>-</v>
      </c>
      <c r="O25" s="58" t="str">
        <f>LEFT(Calcu_ADJ!AG24)</f>
        <v>-</v>
      </c>
      <c r="Q25" s="58" t="e">
        <f ca="1">IF(Calcu_ADJ!L105=FALSE,Calcu!F105,Calcu_ADJ!F105)</f>
        <v>#DIV/0!</v>
      </c>
    </row>
    <row r="26" spans="1:17" ht="15" customHeight="1">
      <c r="A26" s="72" t="str">
        <f>IF(Calcu!L106=TRUE,"","삭제")</f>
        <v>삭제</v>
      </c>
      <c r="B26" s="71"/>
      <c r="C26" s="71"/>
      <c r="D26" s="71"/>
      <c r="E26" s="58" t="s">
        <v>646</v>
      </c>
      <c r="F26" s="308" t="e">
        <f ca="1">IF(Calcu_ADJ!L106=FALSE,Calcu!C106,Calcu_ADJ!C106)</f>
        <v>#N/A</v>
      </c>
      <c r="G26" s="308" t="s">
        <v>647</v>
      </c>
      <c r="H26" s="308" t="e">
        <f ca="1">IF(Calcu_ADJ!L106=FALSE,Calcu!AF25,Calcu_ADJ!AF25)</f>
        <v>#N/A</v>
      </c>
      <c r="J26" s="58" t="e">
        <f ca="1">Calcu!D106</f>
        <v>#N/A</v>
      </c>
      <c r="K26" s="58" t="e">
        <f ca="1">Calcu!E106</f>
        <v>#N/A</v>
      </c>
      <c r="L26" s="58" t="str">
        <f>LEFT(Calcu!AG25)</f>
        <v/>
      </c>
      <c r="M26" s="58" t="str">
        <f>Calcu_ADJ!D106</f>
        <v>-</v>
      </c>
      <c r="N26" s="58" t="str">
        <f>Calcu_ADJ!E106</f>
        <v>-</v>
      </c>
      <c r="O26" s="58" t="str">
        <f>LEFT(Calcu_ADJ!AG25)</f>
        <v>-</v>
      </c>
      <c r="Q26" s="58" t="e">
        <f ca="1">IF(Calcu_ADJ!L106=FALSE,Calcu!F106,Calcu_ADJ!F106)</f>
        <v>#DIV/0!</v>
      </c>
    </row>
    <row r="27" spans="1:17" ht="15" customHeight="1">
      <c r="A27" s="72" t="str">
        <f>IF(Calcu!L107=TRUE,"","삭제")</f>
        <v>삭제</v>
      </c>
      <c r="B27" s="71"/>
      <c r="C27" s="71"/>
      <c r="D27" s="71"/>
      <c r="E27" s="58" t="s">
        <v>646</v>
      </c>
      <c r="F27" s="308" t="e">
        <f ca="1">IF(Calcu_ADJ!L107=FALSE,Calcu!C107,Calcu_ADJ!C107)</f>
        <v>#N/A</v>
      </c>
      <c r="G27" s="308" t="s">
        <v>647</v>
      </c>
      <c r="H27" s="308" t="e">
        <f ca="1">IF(Calcu_ADJ!L107=FALSE,Calcu!AF26,Calcu_ADJ!AF26)</f>
        <v>#N/A</v>
      </c>
      <c r="J27" s="58" t="e">
        <f ca="1">Calcu!D107</f>
        <v>#N/A</v>
      </c>
      <c r="K27" s="58" t="e">
        <f ca="1">Calcu!E107</f>
        <v>#N/A</v>
      </c>
      <c r="L27" s="58" t="str">
        <f>LEFT(Calcu!AG26)</f>
        <v/>
      </c>
      <c r="M27" s="58" t="str">
        <f>Calcu_ADJ!D107</f>
        <v>-</v>
      </c>
      <c r="N27" s="58" t="str">
        <f>Calcu_ADJ!E107</f>
        <v>-</v>
      </c>
      <c r="O27" s="58" t="str">
        <f>LEFT(Calcu_ADJ!AG26)</f>
        <v>-</v>
      </c>
      <c r="Q27" s="58" t="e">
        <f ca="1">IF(Calcu_ADJ!L107=FALSE,Calcu!F107,Calcu_ADJ!F107)</f>
        <v>#DIV/0!</v>
      </c>
    </row>
    <row r="28" spans="1:17" ht="15" customHeight="1">
      <c r="A28" s="72" t="str">
        <f>IF(Calcu!L108=TRUE,"","삭제")</f>
        <v>삭제</v>
      </c>
      <c r="B28" s="71"/>
      <c r="C28" s="71"/>
      <c r="D28" s="71"/>
      <c r="E28" s="58" t="s">
        <v>646</v>
      </c>
      <c r="F28" s="308" t="e">
        <f ca="1">IF(Calcu_ADJ!L108=FALSE,Calcu!C108,Calcu_ADJ!C108)</f>
        <v>#N/A</v>
      </c>
      <c r="G28" s="308" t="s">
        <v>647</v>
      </c>
      <c r="H28" s="308" t="e">
        <f ca="1">IF(Calcu_ADJ!L108=FALSE,Calcu!AF27,Calcu_ADJ!AF27)</f>
        <v>#N/A</v>
      </c>
      <c r="J28" s="58" t="e">
        <f ca="1">Calcu!D108</f>
        <v>#N/A</v>
      </c>
      <c r="K28" s="58" t="e">
        <f ca="1">Calcu!E108</f>
        <v>#N/A</v>
      </c>
      <c r="L28" s="58" t="str">
        <f>LEFT(Calcu!AG27)</f>
        <v/>
      </c>
      <c r="M28" s="58" t="str">
        <f>Calcu_ADJ!D108</f>
        <v>-</v>
      </c>
      <c r="N28" s="58" t="str">
        <f>Calcu_ADJ!E108</f>
        <v>-</v>
      </c>
      <c r="O28" s="58" t="str">
        <f>LEFT(Calcu_ADJ!AG27)</f>
        <v>-</v>
      </c>
      <c r="Q28" s="58" t="e">
        <f ca="1">IF(Calcu_ADJ!L108=FALSE,Calcu!F108,Calcu_ADJ!F108)</f>
        <v>#DIV/0!</v>
      </c>
    </row>
    <row r="29" spans="1:17" ht="15" customHeight="1">
      <c r="A29" s="72" t="str">
        <f>IF(Calcu!L109=TRUE,"","삭제")</f>
        <v>삭제</v>
      </c>
      <c r="B29" s="71"/>
      <c r="C29" s="71"/>
      <c r="D29" s="71"/>
      <c r="E29" s="58" t="s">
        <v>646</v>
      </c>
      <c r="F29" s="308" t="e">
        <f ca="1">IF(Calcu_ADJ!L109=FALSE,Calcu!C109,Calcu_ADJ!C109)</f>
        <v>#N/A</v>
      </c>
      <c r="G29" s="308" t="s">
        <v>647</v>
      </c>
      <c r="H29" s="308" t="e">
        <f ca="1">IF(Calcu_ADJ!L109=FALSE,Calcu!AF28,Calcu_ADJ!AF28)</f>
        <v>#N/A</v>
      </c>
      <c r="J29" s="58" t="e">
        <f ca="1">Calcu!D109</f>
        <v>#N/A</v>
      </c>
      <c r="K29" s="58" t="e">
        <f ca="1">Calcu!E109</f>
        <v>#N/A</v>
      </c>
      <c r="L29" s="58" t="str">
        <f>LEFT(Calcu!AG28)</f>
        <v/>
      </c>
      <c r="M29" s="58" t="str">
        <f>Calcu_ADJ!D109</f>
        <v>-</v>
      </c>
      <c r="N29" s="58" t="str">
        <f>Calcu_ADJ!E109</f>
        <v>-</v>
      </c>
      <c r="O29" s="58" t="str">
        <f>LEFT(Calcu_ADJ!AG28)</f>
        <v>-</v>
      </c>
      <c r="Q29" s="58" t="e">
        <f ca="1">IF(Calcu_ADJ!L109=FALSE,Calcu!F109,Calcu_ADJ!F109)</f>
        <v>#DIV/0!</v>
      </c>
    </row>
    <row r="30" spans="1:17" ht="15" customHeight="1">
      <c r="A30" s="72" t="str">
        <f>IF(Calcu!L110=TRUE,"","삭제")</f>
        <v>삭제</v>
      </c>
      <c r="B30" s="71"/>
      <c r="C30" s="71"/>
      <c r="D30" s="71"/>
      <c r="E30" s="58" t="s">
        <v>646</v>
      </c>
      <c r="F30" s="308" t="e">
        <f ca="1">IF(Calcu_ADJ!L110=FALSE,Calcu!C110,Calcu_ADJ!C110)</f>
        <v>#N/A</v>
      </c>
      <c r="G30" s="308" t="s">
        <v>647</v>
      </c>
      <c r="H30" s="308" t="e">
        <f ca="1">IF(Calcu_ADJ!L110=FALSE,Calcu!AF29,Calcu_ADJ!AF29)</f>
        <v>#N/A</v>
      </c>
      <c r="J30" s="58" t="e">
        <f ca="1">Calcu!D110</f>
        <v>#N/A</v>
      </c>
      <c r="K30" s="58" t="e">
        <f ca="1">Calcu!E110</f>
        <v>#N/A</v>
      </c>
      <c r="L30" s="58" t="str">
        <f>LEFT(Calcu!AG29)</f>
        <v/>
      </c>
      <c r="M30" s="58" t="str">
        <f>Calcu_ADJ!D110</f>
        <v>-</v>
      </c>
      <c r="N30" s="58" t="str">
        <f>Calcu_ADJ!E110</f>
        <v>-</v>
      </c>
      <c r="O30" s="58" t="str">
        <f>LEFT(Calcu_ADJ!AG29)</f>
        <v>-</v>
      </c>
      <c r="Q30" s="58" t="e">
        <f ca="1">IF(Calcu_ADJ!L110=FALSE,Calcu!F110,Calcu_ADJ!F110)</f>
        <v>#DIV/0!</v>
      </c>
    </row>
    <row r="31" spans="1:17" ht="15" customHeight="1">
      <c r="A31" s="72" t="str">
        <f>IF(Calcu!L111=TRUE,"","삭제")</f>
        <v>삭제</v>
      </c>
      <c r="B31" s="71"/>
      <c r="C31" s="71"/>
      <c r="D31" s="71"/>
      <c r="E31" s="58" t="s">
        <v>646</v>
      </c>
      <c r="F31" s="308" t="e">
        <f ca="1">IF(Calcu_ADJ!L111=FALSE,Calcu!C111,Calcu_ADJ!C111)</f>
        <v>#N/A</v>
      </c>
      <c r="G31" s="308" t="s">
        <v>647</v>
      </c>
      <c r="H31" s="308" t="e">
        <f ca="1">IF(Calcu_ADJ!L111=FALSE,Calcu!AF30,Calcu_ADJ!AF30)</f>
        <v>#N/A</v>
      </c>
      <c r="J31" s="58" t="e">
        <f ca="1">Calcu!D111</f>
        <v>#N/A</v>
      </c>
      <c r="K31" s="58" t="e">
        <f ca="1">Calcu!E111</f>
        <v>#N/A</v>
      </c>
      <c r="L31" s="58" t="str">
        <f>LEFT(Calcu!AG30)</f>
        <v/>
      </c>
      <c r="M31" s="58" t="str">
        <f>Calcu_ADJ!D111</f>
        <v>-</v>
      </c>
      <c r="N31" s="58" t="str">
        <f>Calcu_ADJ!E111</f>
        <v>-</v>
      </c>
      <c r="O31" s="58" t="str">
        <f>LEFT(Calcu_ADJ!AG30)</f>
        <v>-</v>
      </c>
      <c r="Q31" s="58" t="e">
        <f ca="1">IF(Calcu_ADJ!L111=FALSE,Calcu!F111,Calcu_ADJ!F111)</f>
        <v>#DIV/0!</v>
      </c>
    </row>
    <row r="32" spans="1:17" ht="15" customHeight="1">
      <c r="A32" s="72" t="str">
        <f>IF(Calcu!L112=TRUE,"","삭제")</f>
        <v>삭제</v>
      </c>
      <c r="B32" s="71"/>
      <c r="C32" s="71"/>
      <c r="D32" s="71"/>
      <c r="E32" s="58" t="s">
        <v>62</v>
      </c>
      <c r="F32" s="308" t="e">
        <f ca="1">IF(Calcu_ADJ!L112=FALSE,Calcu!C112,Calcu_ADJ!C112)</f>
        <v>#N/A</v>
      </c>
      <c r="G32" s="308" t="s">
        <v>647</v>
      </c>
      <c r="H32" s="308" t="e">
        <f ca="1">IF(Calcu_ADJ!L112=FALSE,Calcu!AF31,Calcu_ADJ!AF31)</f>
        <v>#N/A</v>
      </c>
      <c r="J32" s="58" t="e">
        <f ca="1">Calcu!D112</f>
        <v>#N/A</v>
      </c>
      <c r="K32" s="58" t="e">
        <f ca="1">Calcu!E112</f>
        <v>#N/A</v>
      </c>
      <c r="L32" s="58" t="str">
        <f>LEFT(Calcu!AG31)</f>
        <v/>
      </c>
      <c r="M32" s="58" t="str">
        <f>Calcu_ADJ!D112</f>
        <v>-</v>
      </c>
      <c r="N32" s="58" t="str">
        <f>Calcu_ADJ!E112</f>
        <v>-</v>
      </c>
      <c r="O32" s="58" t="str">
        <f>LEFT(Calcu_ADJ!AG31)</f>
        <v>-</v>
      </c>
      <c r="Q32" s="58" t="str">
        <f>IF(Calcu_ADJ!L112=FALSE,Calcu!F112,Calcu_ADJ!F112)</f>
        <v>-</v>
      </c>
    </row>
    <row r="33" spans="1:17" ht="15" customHeight="1">
      <c r="A33" s="72" t="str">
        <f>IF(Calcu!L113=TRUE,"","삭제")</f>
        <v>삭제</v>
      </c>
      <c r="B33" s="71"/>
      <c r="C33" s="71"/>
      <c r="D33" s="71"/>
      <c r="E33" s="58" t="s">
        <v>62</v>
      </c>
      <c r="F33" s="308" t="e">
        <f ca="1">IF(Calcu_ADJ!L113=FALSE,Calcu!C113,Calcu_ADJ!C113)</f>
        <v>#N/A</v>
      </c>
      <c r="G33" s="308" t="s">
        <v>647</v>
      </c>
      <c r="H33" s="308" t="e">
        <f ca="1">IF(Calcu_ADJ!L113=FALSE,Calcu!AF32,Calcu_ADJ!AF32)</f>
        <v>#N/A</v>
      </c>
      <c r="J33" s="58" t="e">
        <f ca="1">Calcu!D113</f>
        <v>#N/A</v>
      </c>
      <c r="K33" s="58" t="e">
        <f ca="1">Calcu!E113</f>
        <v>#N/A</v>
      </c>
      <c r="L33" s="58" t="str">
        <f>LEFT(Calcu!AG32)</f>
        <v/>
      </c>
      <c r="M33" s="58" t="str">
        <f>Calcu_ADJ!D113</f>
        <v>-</v>
      </c>
      <c r="N33" s="58" t="str">
        <f>Calcu_ADJ!E113</f>
        <v>-</v>
      </c>
      <c r="O33" s="58" t="str">
        <f>LEFT(Calcu_ADJ!AG32)</f>
        <v>-</v>
      </c>
      <c r="Q33" s="58" t="e">
        <f ca="1">IF(Calcu_ADJ!L113=FALSE,Calcu!F113,Calcu_ADJ!F113)</f>
        <v>#DIV/0!</v>
      </c>
    </row>
    <row r="34" spans="1:17" ht="15" customHeight="1">
      <c r="A34" s="72" t="str">
        <f>IF(Calcu!L114=TRUE,"","삭제")</f>
        <v>삭제</v>
      </c>
      <c r="B34" s="71"/>
      <c r="C34" s="71"/>
      <c r="D34" s="71"/>
      <c r="E34" s="58" t="s">
        <v>62</v>
      </c>
      <c r="F34" s="308" t="e">
        <f ca="1">IF(Calcu_ADJ!L114=FALSE,Calcu!C114,Calcu_ADJ!C114)</f>
        <v>#N/A</v>
      </c>
      <c r="G34" s="308" t="s">
        <v>647</v>
      </c>
      <c r="H34" s="308" t="e">
        <f ca="1">IF(Calcu_ADJ!L114=FALSE,Calcu!AF33,Calcu_ADJ!AF33)</f>
        <v>#N/A</v>
      </c>
      <c r="J34" s="58" t="e">
        <f ca="1">Calcu!D114</f>
        <v>#N/A</v>
      </c>
      <c r="K34" s="58" t="e">
        <f ca="1">Calcu!E114</f>
        <v>#N/A</v>
      </c>
      <c r="L34" s="58" t="str">
        <f>LEFT(Calcu!AG33)</f>
        <v/>
      </c>
      <c r="M34" s="58" t="str">
        <f>Calcu_ADJ!D114</f>
        <v>-</v>
      </c>
      <c r="N34" s="58" t="str">
        <f>Calcu_ADJ!E114</f>
        <v>-</v>
      </c>
      <c r="O34" s="58" t="str">
        <f>LEFT(Calcu_ADJ!AG33)</f>
        <v>-</v>
      </c>
      <c r="Q34" s="58" t="e">
        <f ca="1">IF(Calcu_ADJ!L114=FALSE,Calcu!F114,Calcu_ADJ!F114)</f>
        <v>#DIV/0!</v>
      </c>
    </row>
    <row r="35" spans="1:17" ht="15" customHeight="1">
      <c r="A35" s="72" t="str">
        <f>IF(Calcu!L115=TRUE,"","삭제")</f>
        <v>삭제</v>
      </c>
      <c r="B35" s="71"/>
      <c r="C35" s="71"/>
      <c r="D35" s="71"/>
      <c r="E35" s="58" t="s">
        <v>62</v>
      </c>
      <c r="F35" s="308" t="e">
        <f ca="1">IF(Calcu_ADJ!L115=FALSE,Calcu!C115,Calcu_ADJ!C115)</f>
        <v>#N/A</v>
      </c>
      <c r="G35" s="308" t="s">
        <v>647</v>
      </c>
      <c r="H35" s="308" t="e">
        <f ca="1">IF(Calcu_ADJ!L115=FALSE,Calcu!AF34,Calcu_ADJ!AF34)</f>
        <v>#N/A</v>
      </c>
      <c r="J35" s="58" t="e">
        <f ca="1">Calcu!D115</f>
        <v>#N/A</v>
      </c>
      <c r="K35" s="58" t="e">
        <f ca="1">Calcu!E115</f>
        <v>#N/A</v>
      </c>
      <c r="L35" s="58" t="str">
        <f>LEFT(Calcu!AG34)</f>
        <v/>
      </c>
      <c r="M35" s="58" t="str">
        <f>Calcu_ADJ!D115</f>
        <v>-</v>
      </c>
      <c r="N35" s="58" t="str">
        <f>Calcu_ADJ!E115</f>
        <v>-</v>
      </c>
      <c r="O35" s="58" t="str">
        <f>LEFT(Calcu_ADJ!AG34)</f>
        <v>-</v>
      </c>
      <c r="Q35" s="58" t="e">
        <f ca="1">IF(Calcu_ADJ!L115=FALSE,Calcu!F115,Calcu_ADJ!F115)</f>
        <v>#DIV/0!</v>
      </c>
    </row>
    <row r="36" spans="1:17" ht="15" customHeight="1">
      <c r="A36" s="72" t="str">
        <f>IF(Calcu!L116=TRUE,"","삭제")</f>
        <v>삭제</v>
      </c>
      <c r="B36" s="71"/>
      <c r="C36" s="71"/>
      <c r="D36" s="71"/>
      <c r="E36" s="58" t="s">
        <v>62</v>
      </c>
      <c r="F36" s="308" t="e">
        <f ca="1">IF(Calcu_ADJ!L116=FALSE,Calcu!C116,Calcu_ADJ!C116)</f>
        <v>#N/A</v>
      </c>
      <c r="G36" s="308" t="s">
        <v>647</v>
      </c>
      <c r="H36" s="308" t="e">
        <f ca="1">IF(Calcu_ADJ!L116=FALSE,Calcu!AF35,Calcu_ADJ!AF35)</f>
        <v>#N/A</v>
      </c>
      <c r="J36" s="58" t="e">
        <f ca="1">Calcu!D116</f>
        <v>#N/A</v>
      </c>
      <c r="K36" s="58" t="e">
        <f ca="1">Calcu!E116</f>
        <v>#N/A</v>
      </c>
      <c r="L36" s="58" t="str">
        <f>LEFT(Calcu!AG35)</f>
        <v/>
      </c>
      <c r="M36" s="58" t="str">
        <f>Calcu_ADJ!D116</f>
        <v>-</v>
      </c>
      <c r="N36" s="58" t="str">
        <f>Calcu_ADJ!E116</f>
        <v>-</v>
      </c>
      <c r="O36" s="58" t="str">
        <f>LEFT(Calcu_ADJ!AG35)</f>
        <v>-</v>
      </c>
      <c r="Q36" s="58" t="e">
        <f ca="1">IF(Calcu_ADJ!L116=FALSE,Calcu!F116,Calcu_ADJ!F116)</f>
        <v>#DIV/0!</v>
      </c>
    </row>
    <row r="37" spans="1:17" ht="15" customHeight="1">
      <c r="A37" s="72" t="str">
        <f>IF(Calcu!L117=TRUE,"","삭제")</f>
        <v>삭제</v>
      </c>
      <c r="B37" s="71"/>
      <c r="C37" s="71"/>
      <c r="D37" s="71"/>
      <c r="E37" s="58" t="s">
        <v>62</v>
      </c>
      <c r="F37" s="308" t="e">
        <f ca="1">IF(Calcu_ADJ!L117=FALSE,Calcu!C117,Calcu_ADJ!C117)</f>
        <v>#N/A</v>
      </c>
      <c r="G37" s="308" t="s">
        <v>647</v>
      </c>
      <c r="H37" s="308" t="e">
        <f ca="1">IF(Calcu_ADJ!L117=FALSE,Calcu!AF36,Calcu_ADJ!AF36)</f>
        <v>#N/A</v>
      </c>
      <c r="J37" s="58" t="e">
        <f ca="1">Calcu!D117</f>
        <v>#N/A</v>
      </c>
      <c r="K37" s="58" t="e">
        <f ca="1">Calcu!E117</f>
        <v>#N/A</v>
      </c>
      <c r="L37" s="58" t="str">
        <f>LEFT(Calcu!AG36)</f>
        <v/>
      </c>
      <c r="M37" s="58" t="str">
        <f>Calcu_ADJ!D117</f>
        <v>-</v>
      </c>
      <c r="N37" s="58" t="str">
        <f>Calcu_ADJ!E117</f>
        <v>-</v>
      </c>
      <c r="O37" s="58" t="str">
        <f>LEFT(Calcu_ADJ!AG36)</f>
        <v>-</v>
      </c>
      <c r="Q37" s="58" t="e">
        <f ca="1">IF(Calcu_ADJ!L117=FALSE,Calcu!F117,Calcu_ADJ!F117)</f>
        <v>#DIV/0!</v>
      </c>
    </row>
    <row r="38" spans="1:17" ht="15" customHeight="1">
      <c r="A38" s="72" t="str">
        <f>IF(Calcu!L118=TRUE,"","삭제")</f>
        <v>삭제</v>
      </c>
      <c r="B38" s="71"/>
      <c r="C38" s="71"/>
      <c r="D38" s="71"/>
      <c r="E38" s="58" t="s">
        <v>62</v>
      </c>
      <c r="F38" s="308" t="e">
        <f ca="1">IF(Calcu_ADJ!L118=FALSE,Calcu!C118,Calcu_ADJ!C118)</f>
        <v>#N/A</v>
      </c>
      <c r="G38" s="308" t="s">
        <v>647</v>
      </c>
      <c r="H38" s="308" t="e">
        <f ca="1">IF(Calcu_ADJ!L118=FALSE,Calcu!AF37,Calcu_ADJ!AF37)</f>
        <v>#N/A</v>
      </c>
      <c r="J38" s="58" t="e">
        <f ca="1">Calcu!D118</f>
        <v>#N/A</v>
      </c>
      <c r="K38" s="58" t="e">
        <f ca="1">Calcu!E118</f>
        <v>#N/A</v>
      </c>
      <c r="L38" s="58" t="str">
        <f>LEFT(Calcu!AG37)</f>
        <v/>
      </c>
      <c r="M38" s="58" t="str">
        <f>Calcu_ADJ!D118</f>
        <v>-</v>
      </c>
      <c r="N38" s="58" t="str">
        <f>Calcu_ADJ!E118</f>
        <v>-</v>
      </c>
      <c r="O38" s="58" t="str">
        <f>LEFT(Calcu_ADJ!AG37)</f>
        <v>-</v>
      </c>
      <c r="Q38" s="58" t="e">
        <f ca="1">IF(Calcu_ADJ!L118=FALSE,Calcu!F118,Calcu_ADJ!F118)</f>
        <v>#DIV/0!</v>
      </c>
    </row>
    <row r="39" spans="1:17" ht="15" customHeight="1">
      <c r="A39" s="72" t="str">
        <f>IF(Calcu!L119=TRUE,"","삭제")</f>
        <v>삭제</v>
      </c>
      <c r="B39" s="71"/>
      <c r="C39" s="71"/>
      <c r="D39" s="71"/>
      <c r="E39" s="58" t="s">
        <v>62</v>
      </c>
      <c r="F39" s="308" t="e">
        <f ca="1">IF(Calcu_ADJ!L119=FALSE,Calcu!C119,Calcu_ADJ!C119)</f>
        <v>#N/A</v>
      </c>
      <c r="G39" s="308" t="s">
        <v>647</v>
      </c>
      <c r="H39" s="308" t="e">
        <f ca="1">IF(Calcu_ADJ!L119=FALSE,Calcu!AF38,Calcu_ADJ!AF38)</f>
        <v>#N/A</v>
      </c>
      <c r="J39" s="58" t="e">
        <f ca="1">Calcu!D119</f>
        <v>#N/A</v>
      </c>
      <c r="K39" s="58" t="e">
        <f ca="1">Calcu!E119</f>
        <v>#N/A</v>
      </c>
      <c r="L39" s="58" t="str">
        <f>LEFT(Calcu!AG38)</f>
        <v/>
      </c>
      <c r="M39" s="58" t="str">
        <f>Calcu_ADJ!D119</f>
        <v>-</v>
      </c>
      <c r="N39" s="58" t="str">
        <f>Calcu_ADJ!E119</f>
        <v>-</v>
      </c>
      <c r="O39" s="58" t="str">
        <f>LEFT(Calcu_ADJ!AG38)</f>
        <v>-</v>
      </c>
      <c r="Q39" s="58" t="e">
        <f ca="1">IF(Calcu_ADJ!L119=FALSE,Calcu!F119,Calcu_ADJ!F119)</f>
        <v>#DIV/0!</v>
      </c>
    </row>
    <row r="40" spans="1:17" ht="15" customHeight="1">
      <c r="A40" s="72" t="str">
        <f>IF(Calcu!L120=TRUE,"","삭제")</f>
        <v>삭제</v>
      </c>
      <c r="B40" s="71"/>
      <c r="C40" s="71"/>
      <c r="D40" s="71"/>
      <c r="E40" s="58" t="s">
        <v>62</v>
      </c>
      <c r="F40" s="308" t="e">
        <f ca="1">IF(Calcu_ADJ!L120=FALSE,Calcu!C120,Calcu_ADJ!C120)</f>
        <v>#N/A</v>
      </c>
      <c r="G40" s="308" t="s">
        <v>647</v>
      </c>
      <c r="H40" s="308" t="e">
        <f ca="1">IF(Calcu_ADJ!L120=FALSE,Calcu!AF39,Calcu_ADJ!AF39)</f>
        <v>#N/A</v>
      </c>
      <c r="J40" s="58" t="e">
        <f ca="1">Calcu!D120</f>
        <v>#N/A</v>
      </c>
      <c r="K40" s="58" t="e">
        <f ca="1">Calcu!E120</f>
        <v>#N/A</v>
      </c>
      <c r="L40" s="58" t="str">
        <f>LEFT(Calcu!AG39)</f>
        <v/>
      </c>
      <c r="M40" s="58" t="str">
        <f>Calcu_ADJ!D120</f>
        <v>-</v>
      </c>
      <c r="N40" s="58" t="str">
        <f>Calcu_ADJ!E120</f>
        <v>-</v>
      </c>
      <c r="O40" s="58" t="str">
        <f>LEFT(Calcu_ADJ!AG39)</f>
        <v>-</v>
      </c>
      <c r="Q40" s="58" t="e">
        <f ca="1">IF(Calcu_ADJ!L120=FALSE,Calcu!F120,Calcu_ADJ!F120)</f>
        <v>#DIV/0!</v>
      </c>
    </row>
    <row r="41" spans="1:17" ht="15" customHeight="1">
      <c r="A41" s="72" t="str">
        <f>IF(Calcu!L121=TRUE,"","삭제")</f>
        <v>삭제</v>
      </c>
      <c r="B41" s="71"/>
      <c r="C41" s="71"/>
      <c r="D41" s="71"/>
      <c r="E41" s="58" t="s">
        <v>62</v>
      </c>
      <c r="F41" s="308" t="e">
        <f ca="1">IF(Calcu_ADJ!L121=FALSE,Calcu!C121,Calcu_ADJ!C121)</f>
        <v>#N/A</v>
      </c>
      <c r="G41" s="308" t="s">
        <v>647</v>
      </c>
      <c r="H41" s="308" t="e">
        <f ca="1">IF(Calcu_ADJ!L121=FALSE,Calcu!AF40,Calcu_ADJ!AF40)</f>
        <v>#N/A</v>
      </c>
      <c r="J41" s="58" t="e">
        <f ca="1">Calcu!D121</f>
        <v>#N/A</v>
      </c>
      <c r="K41" s="58" t="e">
        <f ca="1">Calcu!E121</f>
        <v>#N/A</v>
      </c>
      <c r="L41" s="58" t="str">
        <f>LEFT(Calcu!AG40)</f>
        <v/>
      </c>
      <c r="M41" s="58" t="str">
        <f>Calcu_ADJ!D121</f>
        <v>-</v>
      </c>
      <c r="N41" s="58" t="str">
        <f>Calcu_ADJ!E121</f>
        <v>-</v>
      </c>
      <c r="O41" s="58" t="str">
        <f>LEFT(Calcu_ADJ!AG40)</f>
        <v>-</v>
      </c>
      <c r="Q41" s="58" t="e">
        <f ca="1">IF(Calcu_ADJ!L121=FALSE,Calcu!F121,Calcu_ADJ!F121)</f>
        <v>#DIV/0!</v>
      </c>
    </row>
    <row r="42" spans="1:17" ht="15" customHeight="1">
      <c r="A42" s="72" t="str">
        <f>IF(Calcu!L122=TRUE,"","삭제")</f>
        <v>삭제</v>
      </c>
      <c r="B42" s="71"/>
      <c r="C42" s="71"/>
      <c r="D42" s="71"/>
      <c r="E42" s="58" t="s">
        <v>62</v>
      </c>
      <c r="F42" s="308" t="e">
        <f ca="1">IF(Calcu_ADJ!L122=FALSE,Calcu!C122,Calcu_ADJ!C122)</f>
        <v>#N/A</v>
      </c>
      <c r="G42" s="308" t="s">
        <v>647</v>
      </c>
      <c r="H42" s="308" t="e">
        <f ca="1">IF(Calcu_ADJ!L122=FALSE,Calcu!AF41,Calcu_ADJ!AF41)</f>
        <v>#N/A</v>
      </c>
      <c r="J42" s="58" t="e">
        <f ca="1">Calcu!D122</f>
        <v>#N/A</v>
      </c>
      <c r="K42" s="58" t="e">
        <f ca="1">Calcu!E122</f>
        <v>#N/A</v>
      </c>
      <c r="L42" s="58" t="str">
        <f>LEFT(Calcu!AG41)</f>
        <v/>
      </c>
      <c r="M42" s="58" t="str">
        <f>Calcu_ADJ!D122</f>
        <v>-</v>
      </c>
      <c r="N42" s="58" t="str">
        <f>Calcu_ADJ!E122</f>
        <v>-</v>
      </c>
      <c r="O42" s="58" t="str">
        <f>LEFT(Calcu_ADJ!AG41)</f>
        <v>-</v>
      </c>
      <c r="Q42" s="58" t="e">
        <f ca="1">IF(Calcu_ADJ!L122=FALSE,Calcu!F122,Calcu_ADJ!F122)</f>
        <v>#DIV/0!</v>
      </c>
    </row>
    <row r="43" spans="1:17" ht="15" customHeight="1">
      <c r="A43" s="72" t="str">
        <f>IF(Calcu!L123=TRUE,"","삭제")</f>
        <v>삭제</v>
      </c>
      <c r="B43" s="71"/>
      <c r="C43" s="71"/>
      <c r="D43" s="71"/>
      <c r="E43" s="58" t="s">
        <v>62</v>
      </c>
      <c r="F43" s="308" t="e">
        <f ca="1">IF(Calcu_ADJ!L123=FALSE,Calcu!C123,Calcu_ADJ!C123)</f>
        <v>#N/A</v>
      </c>
      <c r="G43" s="308" t="s">
        <v>647</v>
      </c>
      <c r="H43" s="308" t="e">
        <f ca="1">IF(Calcu_ADJ!L123=FALSE,Calcu!AF42,Calcu_ADJ!AF42)</f>
        <v>#N/A</v>
      </c>
      <c r="J43" s="58" t="e">
        <f ca="1">Calcu!D123</f>
        <v>#N/A</v>
      </c>
      <c r="K43" s="58" t="e">
        <f ca="1">Calcu!E123</f>
        <v>#N/A</v>
      </c>
      <c r="L43" s="58" t="str">
        <f>LEFT(Calcu!AG42)</f>
        <v/>
      </c>
      <c r="M43" s="58" t="str">
        <f>Calcu_ADJ!D123</f>
        <v>-</v>
      </c>
      <c r="N43" s="58" t="str">
        <f>Calcu_ADJ!E123</f>
        <v>-</v>
      </c>
      <c r="O43" s="58" t="str">
        <f>LEFT(Calcu_ADJ!AG42)</f>
        <v>-</v>
      </c>
      <c r="Q43" s="58" t="e">
        <f ca="1">IF(Calcu_ADJ!L123=FALSE,Calcu!F123,Calcu_ADJ!F123)</f>
        <v>#DIV/0!</v>
      </c>
    </row>
    <row r="44" spans="1:17" ht="15" customHeight="1">
      <c r="A44" s="72" t="str">
        <f>IF(Calcu!L124=TRUE,"","삭제")</f>
        <v>삭제</v>
      </c>
      <c r="B44" s="71"/>
      <c r="C44" s="71"/>
      <c r="D44" s="71"/>
      <c r="E44" s="58" t="s">
        <v>62</v>
      </c>
      <c r="F44" s="308" t="e">
        <f ca="1">IF(Calcu_ADJ!L124=FALSE,Calcu!C124,Calcu_ADJ!C124)</f>
        <v>#N/A</v>
      </c>
      <c r="G44" s="308" t="s">
        <v>647</v>
      </c>
      <c r="H44" s="308" t="e">
        <f ca="1">IF(Calcu_ADJ!L124=FALSE,Calcu!AF43,Calcu_ADJ!AF43)</f>
        <v>#N/A</v>
      </c>
      <c r="J44" s="58" t="e">
        <f ca="1">Calcu!D124</f>
        <v>#N/A</v>
      </c>
      <c r="K44" s="58" t="e">
        <f ca="1">Calcu!E124</f>
        <v>#N/A</v>
      </c>
      <c r="L44" s="58" t="str">
        <f>LEFT(Calcu!AG43)</f>
        <v/>
      </c>
      <c r="M44" s="58" t="str">
        <f>Calcu_ADJ!D124</f>
        <v>-</v>
      </c>
      <c r="N44" s="58" t="str">
        <f>Calcu_ADJ!E124</f>
        <v>-</v>
      </c>
      <c r="O44" s="58" t="str">
        <f>LEFT(Calcu_ADJ!AG43)</f>
        <v>-</v>
      </c>
      <c r="Q44" s="58" t="e">
        <f ca="1">IF(Calcu_ADJ!L124=FALSE,Calcu!F124,Calcu_ADJ!F124)</f>
        <v>#DIV/0!</v>
      </c>
    </row>
    <row r="45" spans="1:17" ht="15" customHeight="1">
      <c r="A45" s="72" t="str">
        <f>IF(Calcu!L125=TRUE,"","삭제")</f>
        <v>삭제</v>
      </c>
      <c r="B45" s="71"/>
      <c r="C45" s="71"/>
      <c r="D45" s="71"/>
      <c r="E45" s="58" t="s">
        <v>62</v>
      </c>
      <c r="F45" s="308" t="e">
        <f ca="1">IF(Calcu_ADJ!L125=FALSE,Calcu!C125,Calcu_ADJ!C125)</f>
        <v>#N/A</v>
      </c>
      <c r="G45" s="308" t="s">
        <v>647</v>
      </c>
      <c r="H45" s="308" t="e">
        <f ca="1">IF(Calcu_ADJ!L125=FALSE,Calcu!AF44,Calcu_ADJ!AF44)</f>
        <v>#N/A</v>
      </c>
      <c r="J45" s="58" t="e">
        <f ca="1">Calcu!D125</f>
        <v>#N/A</v>
      </c>
      <c r="K45" s="58" t="e">
        <f ca="1">Calcu!E125</f>
        <v>#N/A</v>
      </c>
      <c r="L45" s="58" t="str">
        <f>LEFT(Calcu!AG44)</f>
        <v/>
      </c>
      <c r="M45" s="58" t="str">
        <f>Calcu_ADJ!D125</f>
        <v>-</v>
      </c>
      <c r="N45" s="58" t="str">
        <f>Calcu_ADJ!E125</f>
        <v>-</v>
      </c>
      <c r="O45" s="58" t="str">
        <f>LEFT(Calcu_ADJ!AG44)</f>
        <v>-</v>
      </c>
      <c r="Q45" s="58" t="e">
        <f ca="1">IF(Calcu_ADJ!L125=FALSE,Calcu!F125,Calcu_ADJ!F125)</f>
        <v>#DIV/0!</v>
      </c>
    </row>
    <row r="46" spans="1:17" ht="15" customHeight="1">
      <c r="A46" s="72" t="str">
        <f>IF(Calcu!L126=TRUE,"","삭제")</f>
        <v>삭제</v>
      </c>
      <c r="B46" s="71"/>
      <c r="C46" s="71"/>
      <c r="D46" s="71"/>
      <c r="E46" s="58" t="s">
        <v>62</v>
      </c>
      <c r="F46" s="308" t="e">
        <f ca="1">IF(Calcu_ADJ!L126=FALSE,Calcu!C126,Calcu_ADJ!C126)</f>
        <v>#N/A</v>
      </c>
      <c r="G46" s="308" t="s">
        <v>647</v>
      </c>
      <c r="H46" s="308" t="e">
        <f ca="1">IF(Calcu_ADJ!L126=FALSE,Calcu!AF45,Calcu_ADJ!AF45)</f>
        <v>#N/A</v>
      </c>
      <c r="J46" s="58" t="e">
        <f ca="1">Calcu!D126</f>
        <v>#N/A</v>
      </c>
      <c r="K46" s="58" t="e">
        <f ca="1">Calcu!E126</f>
        <v>#N/A</v>
      </c>
      <c r="L46" s="58" t="str">
        <f>LEFT(Calcu!AG45)</f>
        <v/>
      </c>
      <c r="M46" s="58" t="str">
        <f>Calcu_ADJ!D126</f>
        <v>-</v>
      </c>
      <c r="N46" s="58" t="str">
        <f>Calcu_ADJ!E126</f>
        <v>-</v>
      </c>
      <c r="O46" s="58" t="str">
        <f>LEFT(Calcu_ADJ!AG45)</f>
        <v>-</v>
      </c>
      <c r="Q46" s="58" t="e">
        <f ca="1">IF(Calcu_ADJ!L126=FALSE,Calcu!F126,Calcu_ADJ!F126)</f>
        <v>#DIV/0!</v>
      </c>
    </row>
    <row r="47" spans="1:17" ht="15" customHeight="1">
      <c r="A47" s="72" t="str">
        <f>IF(Calcu!L127=TRUE,"","삭제")</f>
        <v>삭제</v>
      </c>
      <c r="B47" s="71"/>
      <c r="C47" s="71"/>
      <c r="D47" s="71"/>
      <c r="E47" s="58" t="s">
        <v>62</v>
      </c>
      <c r="F47" s="308" t="e">
        <f ca="1">IF(Calcu_ADJ!L127=FALSE,Calcu!C127,Calcu_ADJ!C127)</f>
        <v>#N/A</v>
      </c>
      <c r="G47" s="308" t="s">
        <v>647</v>
      </c>
      <c r="H47" s="308" t="e">
        <f ca="1">IF(Calcu_ADJ!L127=FALSE,Calcu!AF46,Calcu_ADJ!AF46)</f>
        <v>#N/A</v>
      </c>
      <c r="J47" s="58" t="e">
        <f ca="1">Calcu!D127</f>
        <v>#N/A</v>
      </c>
      <c r="K47" s="58" t="e">
        <f ca="1">Calcu!E127</f>
        <v>#N/A</v>
      </c>
      <c r="L47" s="58" t="str">
        <f>LEFT(Calcu!AG46)</f>
        <v/>
      </c>
      <c r="M47" s="58" t="str">
        <f>Calcu_ADJ!D127</f>
        <v>-</v>
      </c>
      <c r="N47" s="58" t="str">
        <f>Calcu_ADJ!E127</f>
        <v>-</v>
      </c>
      <c r="O47" s="58" t="str">
        <f>LEFT(Calcu_ADJ!AG46)</f>
        <v>-</v>
      </c>
      <c r="Q47" s="58" t="e">
        <f ca="1">IF(Calcu_ADJ!L127=FALSE,Calcu!F127,Calcu_ADJ!F127)</f>
        <v>#DIV/0!</v>
      </c>
    </row>
    <row r="48" spans="1:17" ht="15" customHeight="1">
      <c r="A48" s="72" t="str">
        <f>IF(Calcu!L128=TRUE,"","삭제")</f>
        <v>삭제</v>
      </c>
      <c r="B48" s="71"/>
      <c r="C48" s="71"/>
      <c r="D48" s="71"/>
      <c r="E48" s="58" t="s">
        <v>62</v>
      </c>
      <c r="F48" s="308" t="e">
        <f ca="1">IF(Calcu_ADJ!L128=FALSE,Calcu!C128,Calcu_ADJ!C128)</f>
        <v>#N/A</v>
      </c>
      <c r="G48" s="308" t="s">
        <v>647</v>
      </c>
      <c r="H48" s="308" t="e">
        <f ca="1">IF(Calcu_ADJ!L128=FALSE,Calcu!AF47,Calcu_ADJ!AF47)</f>
        <v>#N/A</v>
      </c>
      <c r="J48" s="58" t="e">
        <f ca="1">Calcu!D128</f>
        <v>#N/A</v>
      </c>
      <c r="K48" s="58" t="e">
        <f ca="1">Calcu!E128</f>
        <v>#N/A</v>
      </c>
      <c r="L48" s="58" t="str">
        <f>LEFT(Calcu!AG47)</f>
        <v/>
      </c>
      <c r="M48" s="58" t="str">
        <f>Calcu_ADJ!D128</f>
        <v>-</v>
      </c>
      <c r="N48" s="58" t="str">
        <f>Calcu_ADJ!E128</f>
        <v>-</v>
      </c>
      <c r="O48" s="58" t="str">
        <f>LEFT(Calcu_ADJ!AG47)</f>
        <v>-</v>
      </c>
      <c r="Q48" s="58" t="e">
        <f ca="1">IF(Calcu_ADJ!L128=FALSE,Calcu!F128,Calcu_ADJ!F128)</f>
        <v>#DIV/0!</v>
      </c>
    </row>
    <row r="49" spans="1:17" ht="15" customHeight="1">
      <c r="A49" s="72" t="str">
        <f>IF(Calcu!L129=TRUE,"","삭제")</f>
        <v>삭제</v>
      </c>
      <c r="B49" s="71"/>
      <c r="C49" s="71"/>
      <c r="D49" s="71"/>
      <c r="E49" s="58" t="s">
        <v>62</v>
      </c>
      <c r="F49" s="308" t="e">
        <f ca="1">IF(Calcu_ADJ!L129=FALSE,Calcu!C129,Calcu_ADJ!C129)</f>
        <v>#N/A</v>
      </c>
      <c r="G49" s="308" t="s">
        <v>647</v>
      </c>
      <c r="H49" s="308" t="e">
        <f ca="1">IF(Calcu_ADJ!L129=FALSE,Calcu!AF48,Calcu_ADJ!AF48)</f>
        <v>#N/A</v>
      </c>
      <c r="J49" s="58" t="e">
        <f ca="1">Calcu!D129</f>
        <v>#N/A</v>
      </c>
      <c r="K49" s="58" t="e">
        <f ca="1">Calcu!E129</f>
        <v>#N/A</v>
      </c>
      <c r="L49" s="58" t="str">
        <f>LEFT(Calcu!AG48)</f>
        <v/>
      </c>
      <c r="M49" s="58" t="str">
        <f>Calcu_ADJ!D129</f>
        <v>-</v>
      </c>
      <c r="N49" s="58" t="str">
        <f>Calcu_ADJ!E129</f>
        <v>-</v>
      </c>
      <c r="O49" s="58" t="str">
        <f>LEFT(Calcu_ADJ!AG48)</f>
        <v>-</v>
      </c>
      <c r="Q49" s="58" t="e">
        <f ca="1">IF(Calcu_ADJ!L129=FALSE,Calcu!F129,Calcu_ADJ!F129)</f>
        <v>#DIV/0!</v>
      </c>
    </row>
    <row r="50" spans="1:17" ht="15" customHeight="1">
      <c r="A50" s="72"/>
      <c r="F50" s="308"/>
      <c r="G50" s="308"/>
      <c r="H50" s="308"/>
    </row>
    <row r="51" spans="1:17" ht="15" customHeight="1">
      <c r="A51" s="72"/>
      <c r="G51" s="309" t="s">
        <v>673</v>
      </c>
      <c r="H51" s="310">
        <f ca="1">IF(Calcu_ADJ!L94=FALSE,Calcu!K94,Calcu_ADJ!K94)</f>
        <v>2</v>
      </c>
      <c r="K51" s="311"/>
      <c r="Q51" s="309"/>
    </row>
    <row r="52" spans="1:17" ht="15" customHeight="1"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9"/>
    </row>
  </sheetData>
  <mergeCells count="13">
    <mergeCell ref="M12:O12"/>
    <mergeCell ref="P12:P13"/>
    <mergeCell ref="Q12:Q13"/>
    <mergeCell ref="A1:Q2"/>
    <mergeCell ref="B12:B13"/>
    <mergeCell ref="C12:C13"/>
    <mergeCell ref="D12:D13"/>
    <mergeCell ref="E12:E13"/>
    <mergeCell ref="F12:F13"/>
    <mergeCell ref="G12:G13"/>
    <mergeCell ref="H12:H13"/>
    <mergeCell ref="I12:I13"/>
    <mergeCell ref="J12:L12"/>
  </mergeCells>
  <phoneticPr fontId="8" type="noConversion"/>
  <printOptions horizontalCentered="1"/>
  <pageMargins left="0" right="0" top="0.35433070866141736" bottom="0.59055118110236227" header="0" footer="0"/>
  <pageSetup paperSize="9" scale="95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49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2.77734375" style="56" customWidth="1"/>
    <col min="5" max="6" width="13.77734375" style="56" customWidth="1"/>
    <col min="7" max="7" width="13.77734375" style="58" customWidth="1"/>
    <col min="8" max="8" width="13.77734375" style="56" customWidth="1"/>
    <col min="9" max="12" width="2.77734375" style="56" customWidth="1"/>
    <col min="13" max="16384" width="10.77734375" style="56"/>
  </cols>
  <sheetData>
    <row r="1" spans="1:12" s="2" customFormat="1" ht="33" customHeight="1">
      <c r="A1" s="407" t="s">
        <v>67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</row>
    <row r="2" spans="1:12" s="2" customFormat="1" ht="33" customHeight="1">
      <c r="A2" s="407"/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</row>
    <row r="3" spans="1:12" s="2" customFormat="1" ht="12.75" customHeight="1">
      <c r="A3" s="124"/>
      <c r="B3" s="124"/>
      <c r="C3" s="124"/>
      <c r="D3" s="124"/>
      <c r="E3" s="35"/>
      <c r="F3" s="35"/>
      <c r="G3" s="35"/>
      <c r="H3" s="35"/>
      <c r="I3" s="35"/>
      <c r="J3" s="35"/>
      <c r="K3" s="35"/>
      <c r="L3" s="17"/>
    </row>
    <row r="4" spans="1:12" s="1" customFormat="1" ht="13.5" customHeight="1">
      <c r="A4" s="130"/>
      <c r="B4" s="130"/>
      <c r="C4" s="130"/>
      <c r="D4" s="130"/>
      <c r="E4" s="131"/>
      <c r="F4" s="131"/>
      <c r="G4" s="132"/>
      <c r="H4" s="131"/>
      <c r="I4" s="131"/>
      <c r="J4" s="132"/>
      <c r="K4" s="132"/>
      <c r="L4" s="130"/>
    </row>
    <row r="5" spans="1:12" s="53" customFormat="1" ht="15" customHeight="1">
      <c r="G5" s="54"/>
    </row>
    <row r="6" spans="1:12" ht="15" customHeight="1">
      <c r="A6" s="234" t="str">
        <f>IF(Calcu!L94=TRUE,"","삭제")</f>
        <v>삭제</v>
      </c>
      <c r="E6" s="233" t="s">
        <v>242</v>
      </c>
      <c r="F6" s="231"/>
      <c r="G6" s="231"/>
      <c r="H6" s="231"/>
      <c r="I6" s="231"/>
      <c r="J6" s="231"/>
    </row>
    <row r="7" spans="1:12" ht="15" customHeight="1">
      <c r="A7" s="71" t="str">
        <f>A6</f>
        <v>삭제</v>
      </c>
      <c r="E7" s="400" t="s">
        <v>81</v>
      </c>
      <c r="F7" s="430" t="s">
        <v>244</v>
      </c>
      <c r="G7" s="298" t="s">
        <v>404</v>
      </c>
      <c r="H7" s="431" t="s">
        <v>624</v>
      </c>
      <c r="I7" s="231"/>
    </row>
    <row r="8" spans="1:12" ht="15" customHeight="1">
      <c r="A8" s="71" t="str">
        <f>A7</f>
        <v>삭제</v>
      </c>
      <c r="E8" s="401"/>
      <c r="F8" s="403"/>
      <c r="G8" s="297" t="s">
        <v>632</v>
      </c>
      <c r="H8" s="406"/>
      <c r="I8" s="231"/>
    </row>
    <row r="9" spans="1:12" ht="15" customHeight="1">
      <c r="A9" s="71" t="str">
        <f>IF(Calcu!L94=TRUE,"","삭제")</f>
        <v>삭제</v>
      </c>
      <c r="B9" s="58"/>
      <c r="C9" s="58"/>
      <c r="D9" s="58"/>
      <c r="E9" s="228" t="e">
        <f ca="1">Calcu!C94</f>
        <v>#N/A</v>
      </c>
      <c r="F9" s="229" t="e">
        <f ca="1">Calcu!D94</f>
        <v>#N/A</v>
      </c>
      <c r="G9" s="229" t="e">
        <f ca="1">Calcu!AF13</f>
        <v>#N/A</v>
      </c>
      <c r="H9" s="230" t="str">
        <f>Calcu!AG13</f>
        <v/>
      </c>
      <c r="I9" s="231"/>
    </row>
    <row r="10" spans="1:12" ht="15" customHeight="1">
      <c r="A10" s="71" t="str">
        <f>IF(Calcu!L95=TRUE,"","삭제")</f>
        <v>삭제</v>
      </c>
      <c r="B10" s="58"/>
      <c r="C10" s="58"/>
      <c r="D10" s="58"/>
      <c r="E10" s="228" t="e">
        <f ca="1">Calcu!C95</f>
        <v>#N/A</v>
      </c>
      <c r="F10" s="229" t="e">
        <f ca="1">Calcu!D95</f>
        <v>#N/A</v>
      </c>
      <c r="G10" s="229" t="e">
        <f ca="1">Calcu!AF14</f>
        <v>#N/A</v>
      </c>
      <c r="H10" s="230" t="str">
        <f>Calcu!AG14</f>
        <v/>
      </c>
      <c r="I10" s="231"/>
    </row>
    <row r="11" spans="1:12" ht="15" customHeight="1">
      <c r="A11" s="71" t="str">
        <f>IF(Calcu!L96=TRUE,"","삭제")</f>
        <v>삭제</v>
      </c>
      <c r="B11" s="58"/>
      <c r="C11" s="58"/>
      <c r="D11" s="58"/>
      <c r="E11" s="228" t="e">
        <f ca="1">Calcu!C96</f>
        <v>#N/A</v>
      </c>
      <c r="F11" s="229" t="e">
        <f ca="1">Calcu!D96</f>
        <v>#N/A</v>
      </c>
      <c r="G11" s="229" t="e">
        <f ca="1">Calcu!AF15</f>
        <v>#N/A</v>
      </c>
      <c r="H11" s="230" t="str">
        <f>Calcu!AG15</f>
        <v/>
      </c>
      <c r="I11" s="231"/>
    </row>
    <row r="12" spans="1:12" ht="15" customHeight="1">
      <c r="A12" s="71" t="str">
        <f>IF(Calcu!L97=TRUE,"","삭제")</f>
        <v>삭제</v>
      </c>
      <c r="B12" s="58"/>
      <c r="C12" s="58"/>
      <c r="D12" s="58"/>
      <c r="E12" s="228" t="e">
        <f ca="1">Calcu!C97</f>
        <v>#N/A</v>
      </c>
      <c r="F12" s="229" t="e">
        <f ca="1">Calcu!D97</f>
        <v>#N/A</v>
      </c>
      <c r="G12" s="229" t="e">
        <f ca="1">Calcu!AF16</f>
        <v>#N/A</v>
      </c>
      <c r="H12" s="230" t="str">
        <f>Calcu!AG16</f>
        <v/>
      </c>
      <c r="I12" s="231"/>
    </row>
    <row r="13" spans="1:12" ht="15" customHeight="1">
      <c r="A13" s="71" t="str">
        <f>IF(Calcu!L98=TRUE,"","삭제")</f>
        <v>삭제</v>
      </c>
      <c r="B13" s="58"/>
      <c r="C13" s="58"/>
      <c r="D13" s="58"/>
      <c r="E13" s="228" t="e">
        <f ca="1">Calcu!C98</f>
        <v>#N/A</v>
      </c>
      <c r="F13" s="229" t="e">
        <f ca="1">Calcu!D98</f>
        <v>#N/A</v>
      </c>
      <c r="G13" s="229" t="e">
        <f ca="1">Calcu!AF17</f>
        <v>#N/A</v>
      </c>
      <c r="H13" s="230" t="str">
        <f>Calcu!AG17</f>
        <v/>
      </c>
      <c r="I13" s="231"/>
    </row>
    <row r="14" spans="1:12" ht="15" customHeight="1">
      <c r="A14" s="71" t="str">
        <f>IF(Calcu!L99=TRUE,"","삭제")</f>
        <v>삭제</v>
      </c>
      <c r="B14" s="58"/>
      <c r="C14" s="58"/>
      <c r="D14" s="58"/>
      <c r="E14" s="228" t="e">
        <f ca="1">Calcu!C99</f>
        <v>#N/A</v>
      </c>
      <c r="F14" s="229" t="e">
        <f ca="1">Calcu!D99</f>
        <v>#N/A</v>
      </c>
      <c r="G14" s="229" t="e">
        <f ca="1">Calcu!AF18</f>
        <v>#N/A</v>
      </c>
      <c r="H14" s="230" t="str">
        <f>Calcu!AG18</f>
        <v/>
      </c>
      <c r="I14" s="231"/>
    </row>
    <row r="15" spans="1:12" ht="15" customHeight="1">
      <c r="A15" s="71" t="str">
        <f>IF(Calcu!L100=TRUE,"","삭제")</f>
        <v>삭제</v>
      </c>
      <c r="B15" s="58"/>
      <c r="C15" s="58"/>
      <c r="D15" s="58"/>
      <c r="E15" s="228" t="e">
        <f ca="1">Calcu!C100</f>
        <v>#N/A</v>
      </c>
      <c r="F15" s="229" t="e">
        <f ca="1">Calcu!D100</f>
        <v>#N/A</v>
      </c>
      <c r="G15" s="229" t="e">
        <f ca="1">Calcu!AF19</f>
        <v>#N/A</v>
      </c>
      <c r="H15" s="230" t="str">
        <f>Calcu!AG19</f>
        <v/>
      </c>
      <c r="I15" s="231"/>
    </row>
    <row r="16" spans="1:12" ht="15" customHeight="1">
      <c r="A16" s="71" t="str">
        <f>IF(Calcu!L101=TRUE,"","삭제")</f>
        <v>삭제</v>
      </c>
      <c r="B16" s="58"/>
      <c r="C16" s="58"/>
      <c r="D16" s="58"/>
      <c r="E16" s="228" t="e">
        <f ca="1">Calcu!C101</f>
        <v>#N/A</v>
      </c>
      <c r="F16" s="229" t="e">
        <f ca="1">Calcu!D101</f>
        <v>#N/A</v>
      </c>
      <c r="G16" s="229" t="e">
        <f ca="1">Calcu!AF20</f>
        <v>#N/A</v>
      </c>
      <c r="H16" s="230" t="str">
        <f>Calcu!AG20</f>
        <v/>
      </c>
      <c r="I16" s="231"/>
    </row>
    <row r="17" spans="1:10" ht="15" customHeight="1">
      <c r="A17" s="71" t="str">
        <f>IF(Calcu!L102=TRUE,"","삭제")</f>
        <v>삭제</v>
      </c>
      <c r="B17" s="58"/>
      <c r="C17" s="58"/>
      <c r="D17" s="58"/>
      <c r="E17" s="228" t="e">
        <f ca="1">Calcu!C102</f>
        <v>#N/A</v>
      </c>
      <c r="F17" s="229" t="e">
        <f ca="1">Calcu!D102</f>
        <v>#N/A</v>
      </c>
      <c r="G17" s="229" t="e">
        <f ca="1">Calcu!AF21</f>
        <v>#N/A</v>
      </c>
      <c r="H17" s="230" t="str">
        <f>Calcu!AG21</f>
        <v/>
      </c>
      <c r="I17" s="231"/>
    </row>
    <row r="18" spans="1:10" ht="15" customHeight="1">
      <c r="A18" s="71" t="str">
        <f>IF(Calcu!L103=TRUE,"","삭제")</f>
        <v>삭제</v>
      </c>
      <c r="B18" s="58"/>
      <c r="C18" s="58"/>
      <c r="D18" s="58"/>
      <c r="E18" s="228" t="e">
        <f ca="1">Calcu!C103</f>
        <v>#N/A</v>
      </c>
      <c r="F18" s="229" t="e">
        <f ca="1">Calcu!D103</f>
        <v>#N/A</v>
      </c>
      <c r="G18" s="229" t="e">
        <f ca="1">Calcu!AF22</f>
        <v>#N/A</v>
      </c>
      <c r="H18" s="230" t="str">
        <f>Calcu!AG22</f>
        <v/>
      </c>
      <c r="I18" s="231"/>
    </row>
    <row r="19" spans="1:10" ht="15" customHeight="1">
      <c r="A19" s="71" t="str">
        <f>IF(Calcu!L104=TRUE,"","삭제")</f>
        <v>삭제</v>
      </c>
      <c r="B19" s="58"/>
      <c r="C19" s="58"/>
      <c r="D19" s="58"/>
      <c r="E19" s="228" t="e">
        <f ca="1">Calcu!C104</f>
        <v>#N/A</v>
      </c>
      <c r="F19" s="229" t="e">
        <f ca="1">Calcu!D104</f>
        <v>#N/A</v>
      </c>
      <c r="G19" s="229" t="e">
        <f ca="1">Calcu!AF23</f>
        <v>#N/A</v>
      </c>
      <c r="H19" s="230" t="str">
        <f>Calcu!AG23</f>
        <v/>
      </c>
      <c r="I19" s="231"/>
    </row>
    <row r="20" spans="1:10" ht="15" customHeight="1">
      <c r="A20" s="71" t="str">
        <f>IF(Calcu!L105=TRUE,"","삭제")</f>
        <v>삭제</v>
      </c>
      <c r="B20" s="58"/>
      <c r="C20" s="58"/>
      <c r="D20" s="58"/>
      <c r="E20" s="228" t="e">
        <f ca="1">Calcu!C105</f>
        <v>#N/A</v>
      </c>
      <c r="F20" s="229" t="e">
        <f ca="1">Calcu!D105</f>
        <v>#N/A</v>
      </c>
      <c r="G20" s="229" t="e">
        <f ca="1">Calcu!AF24</f>
        <v>#N/A</v>
      </c>
      <c r="H20" s="230" t="str">
        <f>Calcu!AG24</f>
        <v/>
      </c>
      <c r="I20" s="231"/>
    </row>
    <row r="21" spans="1:10" ht="15" customHeight="1">
      <c r="A21" s="71" t="str">
        <f>IF(Calcu!L106=TRUE,"","삭제")</f>
        <v>삭제</v>
      </c>
      <c r="B21" s="58"/>
      <c r="C21" s="58"/>
      <c r="D21" s="58"/>
      <c r="E21" s="228" t="e">
        <f ca="1">Calcu!C106</f>
        <v>#N/A</v>
      </c>
      <c r="F21" s="229" t="e">
        <f ca="1">Calcu!D106</f>
        <v>#N/A</v>
      </c>
      <c r="G21" s="229" t="e">
        <f ca="1">Calcu!AF25</f>
        <v>#N/A</v>
      </c>
      <c r="H21" s="230" t="str">
        <f>Calcu!AG25</f>
        <v/>
      </c>
      <c r="I21" s="231"/>
    </row>
    <row r="22" spans="1:10" ht="15" customHeight="1">
      <c r="A22" s="71" t="str">
        <f>IF(Calcu!L107=TRUE,"","삭제")</f>
        <v>삭제</v>
      </c>
      <c r="B22" s="58"/>
      <c r="C22" s="58"/>
      <c r="D22" s="58"/>
      <c r="E22" s="228" t="e">
        <f ca="1">Calcu!C107</f>
        <v>#N/A</v>
      </c>
      <c r="F22" s="229" t="e">
        <f ca="1">Calcu!D107</f>
        <v>#N/A</v>
      </c>
      <c r="G22" s="229" t="e">
        <f ca="1">Calcu!AF26</f>
        <v>#N/A</v>
      </c>
      <c r="H22" s="230" t="str">
        <f>Calcu!AG26</f>
        <v/>
      </c>
      <c r="I22" s="231"/>
    </row>
    <row r="23" spans="1:10" ht="15" customHeight="1">
      <c r="A23" s="71" t="str">
        <f>IF(Calcu!L108=TRUE,"","삭제")</f>
        <v>삭제</v>
      </c>
      <c r="B23" s="58"/>
      <c r="C23" s="58"/>
      <c r="D23" s="58"/>
      <c r="E23" s="228" t="e">
        <f ca="1">Calcu!C108</f>
        <v>#N/A</v>
      </c>
      <c r="F23" s="229" t="e">
        <f ca="1">Calcu!D108</f>
        <v>#N/A</v>
      </c>
      <c r="G23" s="229" t="e">
        <f ca="1">Calcu!AF27</f>
        <v>#N/A</v>
      </c>
      <c r="H23" s="230" t="str">
        <f>Calcu!AG27</f>
        <v/>
      </c>
      <c r="I23" s="231"/>
    </row>
    <row r="24" spans="1:10" ht="15" customHeight="1">
      <c r="A24" s="71" t="str">
        <f>IF(Calcu!L109=TRUE,"","삭제")</f>
        <v>삭제</v>
      </c>
      <c r="B24" s="58"/>
      <c r="C24" s="58"/>
      <c r="D24" s="58"/>
      <c r="E24" s="228" t="e">
        <f ca="1">Calcu!C109</f>
        <v>#N/A</v>
      </c>
      <c r="F24" s="229" t="e">
        <f ca="1">Calcu!D109</f>
        <v>#N/A</v>
      </c>
      <c r="G24" s="229" t="e">
        <f ca="1">Calcu!AF28</f>
        <v>#N/A</v>
      </c>
      <c r="H24" s="230" t="str">
        <f>Calcu!AG28</f>
        <v/>
      </c>
      <c r="I24" s="231"/>
    </row>
    <row r="25" spans="1:10" ht="15" customHeight="1">
      <c r="A25" s="71" t="str">
        <f>IF(Calcu!L110=TRUE,"","삭제")</f>
        <v>삭제</v>
      </c>
      <c r="B25" s="58"/>
      <c r="C25" s="58"/>
      <c r="D25" s="58"/>
      <c r="E25" s="228" t="e">
        <f ca="1">Calcu!C110</f>
        <v>#N/A</v>
      </c>
      <c r="F25" s="229" t="e">
        <f ca="1">Calcu!D110</f>
        <v>#N/A</v>
      </c>
      <c r="G25" s="229" t="e">
        <f ca="1">Calcu!AF29</f>
        <v>#N/A</v>
      </c>
      <c r="H25" s="230" t="str">
        <f>Calcu!AG29</f>
        <v/>
      </c>
      <c r="I25" s="231"/>
    </row>
    <row r="26" spans="1:10" ht="15" customHeight="1">
      <c r="A26" s="71" t="str">
        <f>IF(Calcu!L111=TRUE,"","삭제")</f>
        <v>삭제</v>
      </c>
      <c r="B26" s="58"/>
      <c r="C26" s="58"/>
      <c r="D26" s="58"/>
      <c r="E26" s="241" t="e">
        <f ca="1">Calcu!C111</f>
        <v>#N/A</v>
      </c>
      <c r="F26" s="242" t="e">
        <f ca="1">Calcu!D111</f>
        <v>#N/A</v>
      </c>
      <c r="G26" s="242" t="e">
        <f ca="1">Calcu!AF30</f>
        <v>#N/A</v>
      </c>
      <c r="H26" s="243" t="str">
        <f>Calcu!AG30</f>
        <v/>
      </c>
    </row>
    <row r="27" spans="1:10" ht="15" customHeight="1">
      <c r="A27" s="72" t="str">
        <f>IF(Calcu!L94=TRUE,A28,"삭제")</f>
        <v>삭제</v>
      </c>
      <c r="E27" s="244"/>
      <c r="F27" s="245"/>
      <c r="G27" s="244"/>
      <c r="H27" s="244"/>
      <c r="I27" s="231"/>
    </row>
    <row r="28" spans="1:10" ht="15" customHeight="1">
      <c r="A28" s="235" t="str">
        <f>IF(Calcu!L112=TRUE,"","삭제")</f>
        <v>삭제</v>
      </c>
      <c r="E28" s="233" t="s">
        <v>257</v>
      </c>
      <c r="F28" s="231"/>
      <c r="G28" s="231"/>
      <c r="H28" s="231"/>
      <c r="I28" s="231"/>
      <c r="J28" s="231"/>
    </row>
    <row r="29" spans="1:10" ht="15" customHeight="1">
      <c r="A29" s="72" t="str">
        <f>A28</f>
        <v>삭제</v>
      </c>
      <c r="E29" s="400" t="s">
        <v>81</v>
      </c>
      <c r="F29" s="430" t="s">
        <v>244</v>
      </c>
      <c r="G29" s="298" t="s">
        <v>404</v>
      </c>
      <c r="H29" s="431" t="s">
        <v>624</v>
      </c>
    </row>
    <row r="30" spans="1:10" ht="15" customHeight="1">
      <c r="A30" s="72" t="str">
        <f t="shared" ref="A30" si="0">A29</f>
        <v>삭제</v>
      </c>
      <c r="E30" s="401"/>
      <c r="F30" s="403"/>
      <c r="G30" s="297" t="s">
        <v>632</v>
      </c>
      <c r="H30" s="406"/>
    </row>
    <row r="31" spans="1:10" ht="15" customHeight="1">
      <c r="A31" s="71" t="str">
        <f>IF(Calcu!L112=TRUE,"","삭제")</f>
        <v>삭제</v>
      </c>
      <c r="B31" s="58"/>
      <c r="C31" s="58"/>
      <c r="D31" s="58"/>
      <c r="E31" s="228" t="e">
        <f ca="1">Calcu!C112</f>
        <v>#N/A</v>
      </c>
      <c r="F31" s="229" t="e">
        <f ca="1">Calcu!D112</f>
        <v>#N/A</v>
      </c>
      <c r="G31" s="229" t="e">
        <f ca="1">Calcu!AF31</f>
        <v>#N/A</v>
      </c>
      <c r="H31" s="230" t="str">
        <f>Calcu!AG31</f>
        <v/>
      </c>
    </row>
    <row r="32" spans="1:10" ht="15" customHeight="1">
      <c r="A32" s="71" t="str">
        <f>IF(Calcu!L113=TRUE,"","삭제")</f>
        <v>삭제</v>
      </c>
      <c r="B32" s="58"/>
      <c r="C32" s="58"/>
      <c r="D32" s="58"/>
      <c r="E32" s="228" t="e">
        <f ca="1">Calcu!C113</f>
        <v>#N/A</v>
      </c>
      <c r="F32" s="229" t="e">
        <f ca="1">Calcu!D113</f>
        <v>#N/A</v>
      </c>
      <c r="G32" s="229" t="e">
        <f ca="1">Calcu!AF32</f>
        <v>#N/A</v>
      </c>
      <c r="H32" s="230" t="str">
        <f>Calcu!AG32</f>
        <v/>
      </c>
    </row>
    <row r="33" spans="1:8" ht="15" customHeight="1">
      <c r="A33" s="71" t="str">
        <f>IF(Calcu!L114=TRUE,"","삭제")</f>
        <v>삭제</v>
      </c>
      <c r="B33" s="58"/>
      <c r="C33" s="58"/>
      <c r="D33" s="58"/>
      <c r="E33" s="228" t="e">
        <f ca="1">Calcu!C114</f>
        <v>#N/A</v>
      </c>
      <c r="F33" s="229" t="e">
        <f ca="1">Calcu!D114</f>
        <v>#N/A</v>
      </c>
      <c r="G33" s="229" t="e">
        <f ca="1">Calcu!AF33</f>
        <v>#N/A</v>
      </c>
      <c r="H33" s="230" t="str">
        <f>Calcu!AG33</f>
        <v/>
      </c>
    </row>
    <row r="34" spans="1:8" ht="15" customHeight="1">
      <c r="A34" s="71" t="str">
        <f>IF(Calcu!L115=TRUE,"","삭제")</f>
        <v>삭제</v>
      </c>
      <c r="B34" s="58"/>
      <c r="C34" s="58"/>
      <c r="D34" s="58"/>
      <c r="E34" s="228" t="e">
        <f ca="1">Calcu!C115</f>
        <v>#N/A</v>
      </c>
      <c r="F34" s="229" t="e">
        <f ca="1">Calcu!D115</f>
        <v>#N/A</v>
      </c>
      <c r="G34" s="229" t="e">
        <f ca="1">Calcu!AF34</f>
        <v>#N/A</v>
      </c>
      <c r="H34" s="230" t="str">
        <f>Calcu!AG34</f>
        <v/>
      </c>
    </row>
    <row r="35" spans="1:8" ht="15" customHeight="1">
      <c r="A35" s="71" t="str">
        <f>IF(Calcu!L116=TRUE,"","삭제")</f>
        <v>삭제</v>
      </c>
      <c r="B35" s="58"/>
      <c r="C35" s="58"/>
      <c r="D35" s="58"/>
      <c r="E35" s="228" t="e">
        <f ca="1">Calcu!C116</f>
        <v>#N/A</v>
      </c>
      <c r="F35" s="229" t="e">
        <f ca="1">Calcu!D116</f>
        <v>#N/A</v>
      </c>
      <c r="G35" s="229" t="e">
        <f ca="1">Calcu!AF35</f>
        <v>#N/A</v>
      </c>
      <c r="H35" s="230" t="str">
        <f>Calcu!AG35</f>
        <v/>
      </c>
    </row>
    <row r="36" spans="1:8" ht="15" customHeight="1">
      <c r="A36" s="71" t="str">
        <f>IF(Calcu!L117=TRUE,"","삭제")</f>
        <v>삭제</v>
      </c>
      <c r="B36" s="58"/>
      <c r="C36" s="58"/>
      <c r="D36" s="58"/>
      <c r="E36" s="228" t="e">
        <f ca="1">Calcu!C117</f>
        <v>#N/A</v>
      </c>
      <c r="F36" s="229" t="e">
        <f ca="1">Calcu!D117</f>
        <v>#N/A</v>
      </c>
      <c r="G36" s="229" t="e">
        <f ca="1">Calcu!AF36</f>
        <v>#N/A</v>
      </c>
      <c r="H36" s="230" t="str">
        <f>Calcu!AG36</f>
        <v/>
      </c>
    </row>
    <row r="37" spans="1:8" ht="15" customHeight="1">
      <c r="A37" s="71" t="str">
        <f>IF(Calcu!L118=TRUE,"","삭제")</f>
        <v>삭제</v>
      </c>
      <c r="B37" s="58"/>
      <c r="C37" s="58"/>
      <c r="D37" s="58"/>
      <c r="E37" s="228" t="e">
        <f ca="1">Calcu!C118</f>
        <v>#N/A</v>
      </c>
      <c r="F37" s="229" t="e">
        <f ca="1">Calcu!D118</f>
        <v>#N/A</v>
      </c>
      <c r="G37" s="229" t="e">
        <f ca="1">Calcu!AF37</f>
        <v>#N/A</v>
      </c>
      <c r="H37" s="230" t="str">
        <f>Calcu!AG37</f>
        <v/>
      </c>
    </row>
    <row r="38" spans="1:8" ht="15" customHeight="1">
      <c r="A38" s="71" t="str">
        <f>IF(Calcu!L119=TRUE,"","삭제")</f>
        <v>삭제</v>
      </c>
      <c r="B38" s="58"/>
      <c r="C38" s="58"/>
      <c r="D38" s="58"/>
      <c r="E38" s="228" t="e">
        <f ca="1">Calcu!C119</f>
        <v>#N/A</v>
      </c>
      <c r="F38" s="229" t="e">
        <f ca="1">Calcu!D119</f>
        <v>#N/A</v>
      </c>
      <c r="G38" s="229" t="e">
        <f ca="1">Calcu!AF38</f>
        <v>#N/A</v>
      </c>
      <c r="H38" s="230" t="str">
        <f>Calcu!AG38</f>
        <v/>
      </c>
    </row>
    <row r="39" spans="1:8" ht="15" customHeight="1">
      <c r="A39" s="71" t="str">
        <f>IF(Calcu!L120=TRUE,"","삭제")</f>
        <v>삭제</v>
      </c>
      <c r="B39" s="58"/>
      <c r="C39" s="58"/>
      <c r="D39" s="58"/>
      <c r="E39" s="228" t="e">
        <f ca="1">Calcu!C120</f>
        <v>#N/A</v>
      </c>
      <c r="F39" s="229" t="e">
        <f ca="1">Calcu!D120</f>
        <v>#N/A</v>
      </c>
      <c r="G39" s="229" t="e">
        <f ca="1">Calcu!AF39</f>
        <v>#N/A</v>
      </c>
      <c r="H39" s="230" t="str">
        <f>Calcu!AG39</f>
        <v/>
      </c>
    </row>
    <row r="40" spans="1:8" ht="15" customHeight="1">
      <c r="A40" s="71" t="str">
        <f>IF(Calcu!L121=TRUE,"","삭제")</f>
        <v>삭제</v>
      </c>
      <c r="B40" s="58"/>
      <c r="C40" s="58"/>
      <c r="D40" s="58"/>
      <c r="E40" s="228" t="e">
        <f ca="1">Calcu!C121</f>
        <v>#N/A</v>
      </c>
      <c r="F40" s="229" t="e">
        <f ca="1">Calcu!D121</f>
        <v>#N/A</v>
      </c>
      <c r="G40" s="229" t="e">
        <f ca="1">Calcu!AF40</f>
        <v>#N/A</v>
      </c>
      <c r="H40" s="230" t="str">
        <f>Calcu!AG40</f>
        <v/>
      </c>
    </row>
    <row r="41" spans="1:8" ht="15" customHeight="1">
      <c r="A41" s="71" t="str">
        <f>IF(Calcu!L122=TRUE,"","삭제")</f>
        <v>삭제</v>
      </c>
      <c r="B41" s="58"/>
      <c r="C41" s="58"/>
      <c r="D41" s="58"/>
      <c r="E41" s="228" t="e">
        <f ca="1">Calcu!C122</f>
        <v>#N/A</v>
      </c>
      <c r="F41" s="229" t="e">
        <f ca="1">Calcu!D122</f>
        <v>#N/A</v>
      </c>
      <c r="G41" s="229" t="e">
        <f ca="1">Calcu!AF41</f>
        <v>#N/A</v>
      </c>
      <c r="H41" s="230" t="str">
        <f>Calcu!AG41</f>
        <v/>
      </c>
    </row>
    <row r="42" spans="1:8" ht="15" customHeight="1">
      <c r="A42" s="71" t="str">
        <f>IF(Calcu!L123=TRUE,"","삭제")</f>
        <v>삭제</v>
      </c>
      <c r="B42" s="58"/>
      <c r="C42" s="58"/>
      <c r="D42" s="58"/>
      <c r="E42" s="228" t="e">
        <f ca="1">Calcu!C123</f>
        <v>#N/A</v>
      </c>
      <c r="F42" s="229" t="e">
        <f ca="1">Calcu!D123</f>
        <v>#N/A</v>
      </c>
      <c r="G42" s="229" t="e">
        <f ca="1">Calcu!AF42</f>
        <v>#N/A</v>
      </c>
      <c r="H42" s="230" t="str">
        <f>Calcu!AG42</f>
        <v/>
      </c>
    </row>
    <row r="43" spans="1:8" ht="15" customHeight="1">
      <c r="A43" s="71" t="str">
        <f>IF(Calcu!L124=TRUE,"","삭제")</f>
        <v>삭제</v>
      </c>
      <c r="B43" s="58"/>
      <c r="C43" s="58"/>
      <c r="D43" s="58"/>
      <c r="E43" s="228" t="e">
        <f ca="1">Calcu!C124</f>
        <v>#N/A</v>
      </c>
      <c r="F43" s="229" t="e">
        <f ca="1">Calcu!D124</f>
        <v>#N/A</v>
      </c>
      <c r="G43" s="229" t="e">
        <f ca="1">Calcu!AF43</f>
        <v>#N/A</v>
      </c>
      <c r="H43" s="230" t="str">
        <f>Calcu!AG43</f>
        <v/>
      </c>
    </row>
    <row r="44" spans="1:8" ht="15" customHeight="1">
      <c r="A44" s="71" t="str">
        <f>IF(Calcu!L125=TRUE,"","삭제")</f>
        <v>삭제</v>
      </c>
      <c r="B44" s="58"/>
      <c r="C44" s="58"/>
      <c r="D44" s="58"/>
      <c r="E44" s="228" t="e">
        <f ca="1">Calcu!C125</f>
        <v>#N/A</v>
      </c>
      <c r="F44" s="229" t="e">
        <f ca="1">Calcu!D125</f>
        <v>#N/A</v>
      </c>
      <c r="G44" s="229" t="e">
        <f ca="1">Calcu!AF44</f>
        <v>#N/A</v>
      </c>
      <c r="H44" s="230" t="str">
        <f>Calcu!AG44</f>
        <v/>
      </c>
    </row>
    <row r="45" spans="1:8" ht="15" customHeight="1">
      <c r="A45" s="71" t="str">
        <f>IF(Calcu!L126=TRUE,"","삭제")</f>
        <v>삭제</v>
      </c>
      <c r="B45" s="58"/>
      <c r="C45" s="58"/>
      <c r="D45" s="58"/>
      <c r="E45" s="228" t="e">
        <f ca="1">Calcu!C126</f>
        <v>#N/A</v>
      </c>
      <c r="F45" s="229" t="e">
        <f ca="1">Calcu!D126</f>
        <v>#N/A</v>
      </c>
      <c r="G45" s="229" t="e">
        <f ca="1">Calcu!AF45</f>
        <v>#N/A</v>
      </c>
      <c r="H45" s="230" t="str">
        <f>Calcu!AG45</f>
        <v/>
      </c>
    </row>
    <row r="46" spans="1:8" ht="15" customHeight="1">
      <c r="A46" s="71" t="str">
        <f>IF(Calcu!L127=TRUE,"","삭제")</f>
        <v>삭제</v>
      </c>
      <c r="B46" s="58"/>
      <c r="C46" s="58"/>
      <c r="D46" s="58"/>
      <c r="E46" s="228" t="e">
        <f ca="1">Calcu!C127</f>
        <v>#N/A</v>
      </c>
      <c r="F46" s="229" t="e">
        <f ca="1">Calcu!D127</f>
        <v>#N/A</v>
      </c>
      <c r="G46" s="229" t="e">
        <f ca="1">Calcu!AF46</f>
        <v>#N/A</v>
      </c>
      <c r="H46" s="230" t="str">
        <f>Calcu!AG46</f>
        <v/>
      </c>
    </row>
    <row r="47" spans="1:8" ht="15" customHeight="1">
      <c r="A47" s="71" t="str">
        <f>IF(Calcu!L128=TRUE,"","삭제")</f>
        <v>삭제</v>
      </c>
      <c r="B47" s="58"/>
      <c r="C47" s="58"/>
      <c r="D47" s="58"/>
      <c r="E47" s="228" t="e">
        <f ca="1">Calcu!C128</f>
        <v>#N/A</v>
      </c>
      <c r="F47" s="229" t="e">
        <f ca="1">Calcu!D128</f>
        <v>#N/A</v>
      </c>
      <c r="G47" s="229" t="e">
        <f ca="1">Calcu!AF47</f>
        <v>#N/A</v>
      </c>
      <c r="H47" s="230" t="str">
        <f>Calcu!AG47</f>
        <v/>
      </c>
    </row>
    <row r="48" spans="1:8" ht="15" customHeight="1">
      <c r="A48" s="71" t="str">
        <f>IF(Calcu!L129=TRUE,"","삭제")</f>
        <v>삭제</v>
      </c>
      <c r="B48" s="58"/>
      <c r="C48" s="58"/>
      <c r="D48" s="58"/>
      <c r="E48" s="241" t="e">
        <f ca="1">Calcu!C129</f>
        <v>#N/A</v>
      </c>
      <c r="F48" s="242" t="e">
        <f ca="1">Calcu!D129</f>
        <v>#N/A</v>
      </c>
      <c r="G48" s="242" t="e">
        <f ca="1">Calcu!AF48</f>
        <v>#N/A</v>
      </c>
      <c r="H48" s="243" t="str">
        <f>Calcu!AG48</f>
        <v/>
      </c>
    </row>
    <row r="49" spans="1:11" ht="15" customHeight="1">
      <c r="A49" s="72"/>
      <c r="B49" s="120"/>
      <c r="C49" s="120"/>
      <c r="D49" s="120"/>
      <c r="E49" s="246"/>
      <c r="F49" s="246"/>
      <c r="G49" s="246"/>
      <c r="H49" s="246"/>
      <c r="I49" s="128"/>
      <c r="J49" s="120"/>
      <c r="K49" s="120"/>
    </row>
  </sheetData>
  <mergeCells count="7">
    <mergeCell ref="E29:E30"/>
    <mergeCell ref="F29:F30"/>
    <mergeCell ref="H29:H30"/>
    <mergeCell ref="A1:L2"/>
    <mergeCell ref="E7:E8"/>
    <mergeCell ref="F7:F8"/>
    <mergeCell ref="H7:H8"/>
  </mergeCells>
  <phoneticPr fontId="8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0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3.77734375" style="56" customWidth="1"/>
    <col min="3" max="4" width="8.33203125" style="56" customWidth="1"/>
    <col min="5" max="5" width="8.33203125" style="58" customWidth="1"/>
    <col min="6" max="10" width="8.33203125" style="56" customWidth="1"/>
    <col min="11" max="12" width="3.77734375" style="56" customWidth="1"/>
    <col min="13" max="13" width="10.88671875" style="123" customWidth="1"/>
    <col min="14" max="16384" width="10.77734375" style="123"/>
  </cols>
  <sheetData>
    <row r="1" spans="1:13" s="2" customFormat="1" ht="33" customHeight="1">
      <c r="A1" s="407" t="s">
        <v>66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</row>
    <row r="2" spans="1:13" s="2" customFormat="1" ht="33" customHeight="1">
      <c r="A2" s="407"/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</row>
    <row r="3" spans="1:13" s="2" customFormat="1" ht="12.75" customHeight="1">
      <c r="A3" s="124"/>
      <c r="B3" s="124"/>
      <c r="C3" s="35"/>
      <c r="D3" s="35"/>
      <c r="E3" s="35"/>
      <c r="F3" s="35"/>
      <c r="G3" s="35"/>
      <c r="H3" s="35"/>
      <c r="I3" s="35"/>
      <c r="J3" s="35"/>
      <c r="K3" s="35"/>
      <c r="L3" s="17"/>
    </row>
    <row r="4" spans="1:13" s="1" customFormat="1" ht="13.5" customHeight="1">
      <c r="A4" s="130"/>
      <c r="B4" s="130"/>
      <c r="C4" s="131"/>
      <c r="D4" s="131"/>
      <c r="E4" s="132"/>
      <c r="F4" s="131"/>
      <c r="G4" s="131"/>
      <c r="H4" s="133"/>
      <c r="I4" s="134"/>
      <c r="J4" s="132"/>
      <c r="K4" s="132"/>
      <c r="L4" s="130"/>
    </row>
    <row r="5" spans="1:13" s="122" customFormat="1" ht="15" customHeight="1">
      <c r="A5" s="53"/>
      <c r="B5" s="53"/>
      <c r="C5" s="53"/>
      <c r="D5" s="53"/>
      <c r="E5" s="54"/>
      <c r="F5" s="53"/>
      <c r="G5" s="53"/>
      <c r="H5" s="53"/>
      <c r="I5" s="53"/>
      <c r="J5" s="53"/>
      <c r="K5" s="53"/>
      <c r="L5" s="53"/>
    </row>
    <row r="6" spans="1:13" s="56" customFormat="1" ht="15" customHeight="1">
      <c r="A6" s="234" t="str">
        <f>IF(Calcu!L94=TRUE,"","삭제")</f>
        <v>삭제</v>
      </c>
      <c r="C6" s="73" t="str">
        <f>"○ 품명 : "&amp;기본정보!C$5</f>
        <v xml:space="preserve">○ 품명 : </v>
      </c>
      <c r="F6" s="58"/>
    </row>
    <row r="7" spans="1:13" s="56" customFormat="1" ht="15" customHeight="1">
      <c r="A7" s="71" t="str">
        <f>A6</f>
        <v>삭제</v>
      </c>
      <c r="C7" s="73" t="str">
        <f>"○ 제작회사 및 형식 : "&amp;기본정보!C$6&amp;" / "&amp;기본정보!C$7</f>
        <v xml:space="preserve">○ 제작회사 및 형식 :  / </v>
      </c>
      <c r="F7" s="58"/>
    </row>
    <row r="8" spans="1:13" s="56" customFormat="1" ht="15" customHeight="1">
      <c r="A8" s="71" t="str">
        <f>A7</f>
        <v>삭제</v>
      </c>
      <c r="C8" s="73" t="str">
        <f>"○ 기기번호 : "&amp;기본정보!C$8</f>
        <v xml:space="preserve">○ 기기번호 : </v>
      </c>
      <c r="F8" s="58"/>
    </row>
    <row r="9" spans="1:13" s="56" customFormat="1" ht="15" customHeight="1">
      <c r="A9" s="71" t="str">
        <f t="shared" ref="A9" si="0">A8</f>
        <v>삭제</v>
      </c>
      <c r="C9" s="73"/>
      <c r="F9" s="58"/>
    </row>
    <row r="10" spans="1:13" ht="15" customHeight="1">
      <c r="A10" s="71"/>
      <c r="B10" s="120"/>
      <c r="C10" s="128"/>
      <c r="D10" s="128"/>
      <c r="E10" s="128"/>
      <c r="F10" s="128"/>
      <c r="G10" s="128"/>
      <c r="H10" s="129"/>
      <c r="I10" s="129"/>
      <c r="J10" s="129"/>
      <c r="K10" s="120"/>
      <c r="M10" s="56"/>
    </row>
  </sheetData>
  <mergeCells count="1">
    <mergeCell ref="A1:L2"/>
  </mergeCells>
  <phoneticPr fontId="8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50"/>
  <sheetViews>
    <sheetView showGridLines="0" zoomScaleNormal="100" workbookViewId="0"/>
  </sheetViews>
  <sheetFormatPr defaultColWidth="8.88671875" defaultRowHeight="13.5" customHeight="1"/>
  <cols>
    <col min="1" max="1" width="3.77734375" style="44" customWidth="1"/>
    <col min="2" max="2" width="8.5546875" style="44" bestFit="1" customWidth="1"/>
    <col min="3" max="3" width="9.109375" style="45" customWidth="1"/>
    <col min="4" max="4" width="9.77734375" style="45" customWidth="1"/>
    <col min="5" max="5" width="8.77734375" style="41" customWidth="1"/>
    <col min="6" max="7" width="8.77734375" style="102" customWidth="1"/>
    <col min="8" max="9" width="8.88671875" style="65"/>
    <col min="10" max="10" width="3.77734375" style="65" customWidth="1"/>
    <col min="11" max="17" width="8.88671875" style="65"/>
    <col min="18" max="16384" width="8.88671875" style="43"/>
  </cols>
  <sheetData>
    <row r="1" spans="1:30" s="97" customFormat="1" ht="25.5">
      <c r="A1" s="93" t="s">
        <v>405</v>
      </c>
      <c r="B1" s="45"/>
      <c r="C1" s="45"/>
      <c r="D1" s="45"/>
      <c r="E1" s="94"/>
      <c r="F1" s="102"/>
      <c r="G1" s="102"/>
      <c r="H1" s="102"/>
      <c r="I1" s="102"/>
      <c r="J1" s="102"/>
      <c r="K1" s="95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</row>
    <row r="2" spans="1:30" s="42" customFormat="1" ht="15" customHeight="1">
      <c r="A2" s="39"/>
      <c r="B2" s="39"/>
      <c r="C2" s="39"/>
      <c r="D2" s="39"/>
      <c r="E2" s="39"/>
      <c r="F2" s="39"/>
      <c r="G2" s="39"/>
    </row>
    <row r="3" spans="1:30" s="42" customFormat="1" ht="15" customHeight="1">
      <c r="A3" s="138"/>
      <c r="B3" s="254" t="s">
        <v>82</v>
      </c>
      <c r="C3" s="255">
        <f>기본정보!C3</f>
        <v>0</v>
      </c>
      <c r="D3" s="254" t="s">
        <v>406</v>
      </c>
      <c r="E3" s="432">
        <f>기본정보!H3</f>
        <v>0</v>
      </c>
      <c r="F3" s="433"/>
      <c r="G3" s="254" t="s">
        <v>407</v>
      </c>
      <c r="H3" s="257">
        <f>기본정보!H8</f>
        <v>0</v>
      </c>
      <c r="I3" s="39"/>
    </row>
    <row r="4" spans="1:30" s="42" customFormat="1" ht="15" customHeight="1">
      <c r="A4" s="138"/>
      <c r="B4" s="254" t="s">
        <v>408</v>
      </c>
      <c r="C4" s="256">
        <f>기본정보!C8</f>
        <v>0</v>
      </c>
      <c r="D4" s="254" t="s">
        <v>409</v>
      </c>
      <c r="E4" s="446">
        <f>기본정보!H4</f>
        <v>0</v>
      </c>
      <c r="F4" s="447"/>
      <c r="G4" s="254" t="s">
        <v>410</v>
      </c>
      <c r="H4" s="257">
        <f>기본정보!H9</f>
        <v>0</v>
      </c>
      <c r="I4" s="39"/>
    </row>
    <row r="5" spans="1:30" s="42" customFormat="1" ht="15" customHeight="1">
      <c r="A5" s="138"/>
      <c r="D5" s="39"/>
      <c r="E5" s="39"/>
      <c r="F5" s="39"/>
      <c r="G5" s="39"/>
      <c r="H5" s="39"/>
      <c r="I5" s="39"/>
    </row>
    <row r="6" spans="1:30" s="47" customFormat="1" ht="15" customHeight="1">
      <c r="A6" s="40" t="s">
        <v>411</v>
      </c>
      <c r="B6" s="40"/>
      <c r="C6" s="41"/>
      <c r="D6" s="41"/>
      <c r="E6" s="64"/>
      <c r="F6" s="102"/>
      <c r="G6" s="41"/>
      <c r="J6" s="40" t="s">
        <v>671</v>
      </c>
      <c r="K6" s="40"/>
      <c r="L6" s="41"/>
      <c r="M6" s="41"/>
      <c r="N6" s="64"/>
      <c r="O6" s="102"/>
      <c r="P6" s="41"/>
    </row>
    <row r="7" spans="1:30" s="42" customFormat="1" ht="15" customHeight="1">
      <c r="B7" s="258"/>
      <c r="C7" s="258"/>
      <c r="D7" s="440" t="s">
        <v>412</v>
      </c>
      <c r="E7" s="441"/>
      <c r="F7" s="434" t="s">
        <v>413</v>
      </c>
      <c r="G7" s="435"/>
      <c r="H7" s="436"/>
      <c r="I7" s="47"/>
      <c r="K7" s="258"/>
      <c r="L7" s="258"/>
      <c r="M7" s="440" t="s">
        <v>412</v>
      </c>
      <c r="N7" s="441"/>
      <c r="O7" s="434" t="s">
        <v>413</v>
      </c>
      <c r="P7" s="435"/>
      <c r="Q7" s="436"/>
    </row>
    <row r="8" spans="1:30" s="42" customFormat="1" ht="15" customHeight="1">
      <c r="B8" s="259"/>
      <c r="C8" s="259"/>
      <c r="D8" s="260">
        <f>Torque_1!B4</f>
        <v>0</v>
      </c>
      <c r="E8" s="240">
        <f>Torque_1!D4</f>
        <v>0</v>
      </c>
      <c r="F8" s="260" t="s">
        <v>414</v>
      </c>
      <c r="G8" s="260" t="s">
        <v>415</v>
      </c>
      <c r="H8" s="260" t="s">
        <v>416</v>
      </c>
      <c r="I8" s="47"/>
      <c r="K8" s="259"/>
      <c r="L8" s="259"/>
      <c r="M8" s="260">
        <f>Torque_1!B4</f>
        <v>0</v>
      </c>
      <c r="N8" s="240">
        <f>Torque_1!D4</f>
        <v>0</v>
      </c>
      <c r="O8" s="260" t="s">
        <v>414</v>
      </c>
      <c r="P8" s="260" t="s">
        <v>282</v>
      </c>
      <c r="Q8" s="260" t="s">
        <v>58</v>
      </c>
    </row>
    <row r="9" spans="1:30" s="42" customFormat="1" ht="15" customHeight="1">
      <c r="B9" s="442" t="s">
        <v>417</v>
      </c>
      <c r="C9" s="437" t="s">
        <v>418</v>
      </c>
      <c r="D9" s="105" t="str">
        <f>IF(Torque_1!A4="","",Torque_1!A4)</f>
        <v/>
      </c>
      <c r="E9" s="105" t="str">
        <f>IF(Torque_1!A4="","",Torque_1!C4)</f>
        <v/>
      </c>
      <c r="F9" s="113" t="str">
        <f>IF(Torque_1!$A4="","",TEXT(Torque_1!O4,Calcu!$S$96))</f>
        <v/>
      </c>
      <c r="G9" s="105" t="str">
        <f>IF(Torque_1!$A4="","",TEXT(Torque_1!P4,Calcu!$S$96))</f>
        <v/>
      </c>
      <c r="H9" s="106" t="str">
        <f>IF(Torque_1!$A4="","",TEXT(Torque_1!Q4,Calcu!$S$96))</f>
        <v/>
      </c>
      <c r="I9" s="47"/>
      <c r="K9" s="442" t="s">
        <v>356</v>
      </c>
      <c r="L9" s="437" t="s">
        <v>418</v>
      </c>
      <c r="M9" s="105" t="str">
        <f>IF(Torque_1!A4="","",Torque_1!A4)</f>
        <v/>
      </c>
      <c r="N9" s="105" t="str">
        <f>IF(Torque_1!A4="","",Torque_1!C4)</f>
        <v/>
      </c>
      <c r="O9" s="113" t="str">
        <f>IF(Torque_1!$A4="","",TEXT(Torque_1!V4,Calcu_ADJ!$S$96))</f>
        <v/>
      </c>
      <c r="P9" s="105" t="str">
        <f>IF(Torque_1!$A4="","",TEXT(Torque_1!W4,Calcu_ADJ!$S$96))</f>
        <v/>
      </c>
      <c r="Q9" s="106" t="str">
        <f>IF(Torque_1!$A4="","",TEXT(Torque_1!X4,Calcu_ADJ!$S$96))</f>
        <v/>
      </c>
    </row>
    <row r="10" spans="1:30" s="42" customFormat="1" ht="15" customHeight="1">
      <c r="B10" s="443"/>
      <c r="C10" s="438"/>
      <c r="D10" s="107" t="str">
        <f>IF(Torque_1!A5="","",Torque_1!A5)</f>
        <v/>
      </c>
      <c r="E10" s="107" t="str">
        <f>IF(Torque_1!A5="","",Torque_1!C5)</f>
        <v/>
      </c>
      <c r="F10" s="114" t="str">
        <f>IF(Torque_1!$A5="","",TEXT(Torque_1!O5,Calcu!$S$96))</f>
        <v/>
      </c>
      <c r="G10" s="107" t="str">
        <f>IF(Torque_1!$A5="","",TEXT(Torque_1!P5,Calcu!$S$96))</f>
        <v/>
      </c>
      <c r="H10" s="108" t="str">
        <f>IF(Torque_1!$A5="","",TEXT(Torque_1!Q5,Calcu!$S$96))</f>
        <v/>
      </c>
      <c r="I10" s="47"/>
      <c r="K10" s="443"/>
      <c r="L10" s="438"/>
      <c r="M10" s="107" t="str">
        <f>IF(Torque_1!A5="","",Torque_1!A5)</f>
        <v/>
      </c>
      <c r="N10" s="107" t="str">
        <f>IF(Torque_1!A5="","",Torque_1!C5)</f>
        <v/>
      </c>
      <c r="O10" s="114" t="str">
        <f>IF(Torque_1!$A5="","",TEXT(Torque_1!V5,Calcu_ADJ!$S$96))</f>
        <v/>
      </c>
      <c r="P10" s="107" t="str">
        <f>IF(Torque_1!$A5="","",TEXT(Torque_1!W5,Calcu_ADJ!$S$96))</f>
        <v/>
      </c>
      <c r="Q10" s="108" t="str">
        <f>IF(Torque_1!$A5="","",TEXT(Torque_1!X5,Calcu_ADJ!$S$96))</f>
        <v/>
      </c>
    </row>
    <row r="11" spans="1:30" s="42" customFormat="1" ht="15" customHeight="1">
      <c r="B11" s="443"/>
      <c r="C11" s="439"/>
      <c r="D11" s="109" t="str">
        <f>IF(Torque_1!A6="","",Torque_1!A6)</f>
        <v/>
      </c>
      <c r="E11" s="109" t="str">
        <f>IF(Torque_1!A6="","",Torque_1!C6)</f>
        <v/>
      </c>
      <c r="F11" s="115" t="str">
        <f>IF(Torque_1!$A6="","",TEXT(Torque_1!O6,Calcu!$S$96))</f>
        <v/>
      </c>
      <c r="G11" s="109" t="str">
        <f>IF(Torque_1!$A6="","",TEXT(Torque_1!P6,Calcu!$S$96))</f>
        <v/>
      </c>
      <c r="H11" s="110" t="str">
        <f>IF(Torque_1!$A6="","",TEXT(Torque_1!Q6,Calcu!$S$96))</f>
        <v/>
      </c>
      <c r="I11" s="47"/>
      <c r="K11" s="443"/>
      <c r="L11" s="439"/>
      <c r="M11" s="109" t="str">
        <f>IF(Torque_1!A6="","",Torque_1!A6)</f>
        <v/>
      </c>
      <c r="N11" s="109" t="str">
        <f>IF(Torque_1!A6="","",Torque_1!C6)</f>
        <v/>
      </c>
      <c r="O11" s="115" t="str">
        <f>IF(Torque_1!$A6="","",TEXT(Torque_1!V6,Calcu_ADJ!$S$96))</f>
        <v/>
      </c>
      <c r="P11" s="109" t="str">
        <f>IF(Torque_1!$A6="","",TEXT(Torque_1!W6,Calcu_ADJ!$S$96))</f>
        <v/>
      </c>
      <c r="Q11" s="110" t="str">
        <f>IF(Torque_1!$A6="","",TEXT(Torque_1!X6,Calcu_ADJ!$S$96))</f>
        <v/>
      </c>
    </row>
    <row r="12" spans="1:30" s="42" customFormat="1" ht="15" customHeight="1">
      <c r="B12" s="443"/>
      <c r="C12" s="437" t="s">
        <v>419</v>
      </c>
      <c r="D12" s="105" t="str">
        <f>IF(Torque_1!A7="","",Torque_1!A7)</f>
        <v/>
      </c>
      <c r="E12" s="105" t="str">
        <f>IF(Torque_1!A7="","",Torque_1!C7)</f>
        <v/>
      </c>
      <c r="F12" s="113" t="str">
        <f>IF(Torque_1!$A7="","",TEXT(Torque_1!O7,Calcu!$S$96))</f>
        <v/>
      </c>
      <c r="G12" s="105" t="str">
        <f>IF(Torque_1!$A7="","",TEXT(Torque_1!P7,Calcu!$S$96))</f>
        <v/>
      </c>
      <c r="H12" s="106" t="str">
        <f>IF(Torque_1!$A7="","",TEXT(Torque_1!Q7,Calcu!$S$96))</f>
        <v/>
      </c>
      <c r="I12" s="47"/>
      <c r="K12" s="443"/>
      <c r="L12" s="437" t="s">
        <v>419</v>
      </c>
      <c r="M12" s="105" t="str">
        <f>IF(Torque_1!A7="","",Torque_1!A7)</f>
        <v/>
      </c>
      <c r="N12" s="105" t="str">
        <f>IF(Torque_1!A7="","",Torque_1!C7)</f>
        <v/>
      </c>
      <c r="O12" s="113" t="str">
        <f>IF(Torque_1!$A7="","",TEXT(Torque_1!V7,Calcu_ADJ!$S$96))</f>
        <v/>
      </c>
      <c r="P12" s="105" t="str">
        <f>IF(Torque_1!$A7="","",TEXT(Torque_1!W7,Calcu_ADJ!$S$96))</f>
        <v/>
      </c>
      <c r="Q12" s="106" t="str">
        <f>IF(Torque_1!$A7="","",TEXT(Torque_1!X7,Calcu_ADJ!$S$96))</f>
        <v/>
      </c>
    </row>
    <row r="13" spans="1:30" s="42" customFormat="1" ht="15" customHeight="1">
      <c r="B13" s="443"/>
      <c r="C13" s="438"/>
      <c r="D13" s="107" t="str">
        <f>IF(Torque_1!A8="","",Torque_1!A8)</f>
        <v/>
      </c>
      <c r="E13" s="107" t="str">
        <f>IF(Torque_1!A8="","",Torque_1!C8)</f>
        <v/>
      </c>
      <c r="F13" s="114" t="str">
        <f>IF(Torque_1!$A8="","",TEXT(Torque_1!O8,Calcu!$S$96))</f>
        <v/>
      </c>
      <c r="G13" s="107" t="str">
        <f>IF(Torque_1!$A8="","",TEXT(Torque_1!P8,Calcu!$S$96))</f>
        <v/>
      </c>
      <c r="H13" s="108" t="str">
        <f>IF(Torque_1!$A8="","",TEXT(Torque_1!Q8,Calcu!$S$96))</f>
        <v/>
      </c>
      <c r="I13" s="47"/>
      <c r="K13" s="443"/>
      <c r="L13" s="438"/>
      <c r="M13" s="107" t="str">
        <f>IF(Torque_1!A8="","",Torque_1!A8)</f>
        <v/>
      </c>
      <c r="N13" s="107" t="str">
        <f>IF(Torque_1!A8="","",Torque_1!C8)</f>
        <v/>
      </c>
      <c r="O13" s="114" t="str">
        <f>IF(Torque_1!$A8="","",TEXT(Torque_1!V8,Calcu_ADJ!$S$96))</f>
        <v/>
      </c>
      <c r="P13" s="107" t="str">
        <f>IF(Torque_1!$A8="","",TEXT(Torque_1!W8,Calcu_ADJ!$S$96))</f>
        <v/>
      </c>
      <c r="Q13" s="108" t="str">
        <f>IF(Torque_1!$A8="","",TEXT(Torque_1!X8,Calcu_ADJ!$S$96))</f>
        <v/>
      </c>
    </row>
    <row r="14" spans="1:30" s="42" customFormat="1" ht="15" customHeight="1">
      <c r="B14" s="443"/>
      <c r="C14" s="438"/>
      <c r="D14" s="107" t="str">
        <f>IF(Torque_1!A9="","",Torque_1!A9)</f>
        <v/>
      </c>
      <c r="E14" s="107" t="str">
        <f>IF(Torque_1!A9="","",Torque_1!C9)</f>
        <v/>
      </c>
      <c r="F14" s="114" t="str">
        <f>IF(Torque_1!$A9="","",TEXT(Torque_1!O9,Calcu!$S$96))</f>
        <v/>
      </c>
      <c r="G14" s="107" t="str">
        <f>IF(Torque_1!$A9="","",TEXT(Torque_1!P9,Calcu!$S$96))</f>
        <v/>
      </c>
      <c r="H14" s="108" t="str">
        <f>IF(Torque_1!$A9="","",TEXT(Torque_1!Q9,Calcu!$S$96))</f>
        <v/>
      </c>
      <c r="I14" s="47"/>
      <c r="K14" s="443"/>
      <c r="L14" s="438"/>
      <c r="M14" s="107" t="str">
        <f>IF(Torque_1!A9="","",Torque_1!A9)</f>
        <v/>
      </c>
      <c r="N14" s="107" t="str">
        <f>IF(Torque_1!A9="","",Torque_1!C9)</f>
        <v/>
      </c>
      <c r="O14" s="114" t="str">
        <f>IF(Torque_1!$A9="","",TEXT(Torque_1!V9,Calcu_ADJ!$S$96))</f>
        <v/>
      </c>
      <c r="P14" s="107" t="str">
        <f>IF(Torque_1!$A9="","",TEXT(Torque_1!W9,Calcu_ADJ!$S$96))</f>
        <v/>
      </c>
      <c r="Q14" s="108" t="str">
        <f>IF(Torque_1!$A9="","",TEXT(Torque_1!X9,Calcu_ADJ!$S$96))</f>
        <v/>
      </c>
    </row>
    <row r="15" spans="1:30" s="42" customFormat="1" ht="15" customHeight="1">
      <c r="B15" s="443"/>
      <c r="C15" s="438"/>
      <c r="D15" s="107" t="str">
        <f>IF(Torque_1!A10="","",Torque_1!A10)</f>
        <v/>
      </c>
      <c r="E15" s="107" t="str">
        <f>IF(Torque_1!A10="","",Torque_1!C10)</f>
        <v/>
      </c>
      <c r="F15" s="114" t="str">
        <f>IF(Torque_1!$A10="","",TEXT(Torque_1!O10,Calcu!$S$96))</f>
        <v/>
      </c>
      <c r="G15" s="107" t="str">
        <f>IF(Torque_1!$A10="","",TEXT(Torque_1!P10,Calcu!$S$96))</f>
        <v/>
      </c>
      <c r="H15" s="108" t="str">
        <f>IF(Torque_1!$A10="","",TEXT(Torque_1!Q10,Calcu!$S$96))</f>
        <v/>
      </c>
      <c r="I15" s="47"/>
      <c r="K15" s="443"/>
      <c r="L15" s="438"/>
      <c r="M15" s="107" t="str">
        <f>IF(Torque_1!A10="","",Torque_1!A10)</f>
        <v/>
      </c>
      <c r="N15" s="107" t="str">
        <f>IF(Torque_1!A10="","",Torque_1!C10)</f>
        <v/>
      </c>
      <c r="O15" s="114" t="str">
        <f>IF(Torque_1!$A10="","",TEXT(Torque_1!V10,Calcu_ADJ!$S$96))</f>
        <v/>
      </c>
      <c r="P15" s="107" t="str">
        <f>IF(Torque_1!$A10="","",TEXT(Torque_1!W10,Calcu_ADJ!$S$96))</f>
        <v/>
      </c>
      <c r="Q15" s="108" t="str">
        <f>IF(Torque_1!$A10="","",TEXT(Torque_1!X10,Calcu_ADJ!$S$96))</f>
        <v/>
      </c>
    </row>
    <row r="16" spans="1:30" s="42" customFormat="1" ht="15" customHeight="1">
      <c r="B16" s="443"/>
      <c r="C16" s="438"/>
      <c r="D16" s="107" t="str">
        <f>IF(Torque_1!A11="","",Torque_1!A11)</f>
        <v/>
      </c>
      <c r="E16" s="107" t="str">
        <f>IF(Torque_1!A11="","",Torque_1!C11)</f>
        <v/>
      </c>
      <c r="F16" s="114" t="str">
        <f>IF(Torque_1!$A11="","",TEXT(Torque_1!O11,Calcu!$S$96))</f>
        <v/>
      </c>
      <c r="G16" s="107" t="str">
        <f>IF(Torque_1!$A11="","",TEXT(Torque_1!P11,Calcu!$S$96))</f>
        <v/>
      </c>
      <c r="H16" s="108" t="str">
        <f>IF(Torque_1!$A11="","",TEXT(Torque_1!Q11,Calcu!$S$96))</f>
        <v/>
      </c>
      <c r="I16" s="47"/>
      <c r="K16" s="443"/>
      <c r="L16" s="438"/>
      <c r="M16" s="107" t="str">
        <f>IF(Torque_1!A11="","",Torque_1!A11)</f>
        <v/>
      </c>
      <c r="N16" s="107" t="str">
        <f>IF(Torque_1!A11="","",Torque_1!C11)</f>
        <v/>
      </c>
      <c r="O16" s="114" t="str">
        <f>IF(Torque_1!$A11="","",TEXT(Torque_1!V11,Calcu_ADJ!$S$96))</f>
        <v/>
      </c>
      <c r="P16" s="107" t="str">
        <f>IF(Torque_1!$A11="","",TEXT(Torque_1!W11,Calcu_ADJ!$S$96))</f>
        <v/>
      </c>
      <c r="Q16" s="108" t="str">
        <f>IF(Torque_1!$A11="","",TEXT(Torque_1!X11,Calcu_ADJ!$S$96))</f>
        <v/>
      </c>
    </row>
    <row r="17" spans="2:17" s="42" customFormat="1" ht="15" customHeight="1">
      <c r="B17" s="443"/>
      <c r="C17" s="438"/>
      <c r="D17" s="107" t="str">
        <f>IF(Torque_1!A12="","",Torque_1!A12)</f>
        <v/>
      </c>
      <c r="E17" s="107" t="str">
        <f>IF(Torque_1!A12="","",Torque_1!C12)</f>
        <v/>
      </c>
      <c r="F17" s="114" t="str">
        <f>IF(Torque_1!$A12="","",TEXT(Torque_1!O12,Calcu!$S$96))</f>
        <v/>
      </c>
      <c r="G17" s="107" t="str">
        <f>IF(Torque_1!$A12="","",TEXT(Torque_1!P12,Calcu!$S$96))</f>
        <v/>
      </c>
      <c r="H17" s="108" t="str">
        <f>IF(Torque_1!$A12="","",TEXT(Torque_1!Q12,Calcu!$S$96))</f>
        <v/>
      </c>
      <c r="I17" s="47"/>
      <c r="K17" s="443"/>
      <c r="L17" s="438"/>
      <c r="M17" s="107" t="str">
        <f>IF(Torque_1!A12="","",Torque_1!A12)</f>
        <v/>
      </c>
      <c r="N17" s="107" t="str">
        <f>IF(Torque_1!A12="","",Torque_1!C12)</f>
        <v/>
      </c>
      <c r="O17" s="114" t="str">
        <f>IF(Torque_1!$A12="","",TEXT(Torque_1!V12,Calcu_ADJ!$S$96))</f>
        <v/>
      </c>
      <c r="P17" s="107" t="str">
        <f>IF(Torque_1!$A12="","",TEXT(Torque_1!W12,Calcu_ADJ!$S$96))</f>
        <v/>
      </c>
      <c r="Q17" s="108" t="str">
        <f>IF(Torque_1!$A12="","",TEXT(Torque_1!X12,Calcu_ADJ!$S$96))</f>
        <v/>
      </c>
    </row>
    <row r="18" spans="2:17" s="42" customFormat="1" ht="15" customHeight="1">
      <c r="B18" s="443"/>
      <c r="C18" s="438"/>
      <c r="D18" s="107" t="str">
        <f>IF(Torque_1!A13="","",Torque_1!A13)</f>
        <v/>
      </c>
      <c r="E18" s="107" t="str">
        <f>IF(Torque_1!A13="","",Torque_1!C13)</f>
        <v/>
      </c>
      <c r="F18" s="114" t="str">
        <f>IF(Torque_1!$A13="","",TEXT(Torque_1!O13,Calcu!$S$96))</f>
        <v/>
      </c>
      <c r="G18" s="107" t="str">
        <f>IF(Torque_1!$A13="","",TEXT(Torque_1!P13,Calcu!$S$96))</f>
        <v/>
      </c>
      <c r="H18" s="108" t="str">
        <f>IF(Torque_1!$A13="","",TEXT(Torque_1!Q13,Calcu!$S$96))</f>
        <v/>
      </c>
      <c r="I18" s="47"/>
      <c r="K18" s="443"/>
      <c r="L18" s="438"/>
      <c r="M18" s="107" t="str">
        <f>IF(Torque_1!A13="","",Torque_1!A13)</f>
        <v/>
      </c>
      <c r="N18" s="107" t="str">
        <f>IF(Torque_1!A13="","",Torque_1!C13)</f>
        <v/>
      </c>
      <c r="O18" s="114" t="str">
        <f>IF(Torque_1!$A13="","",TEXT(Torque_1!V13,Calcu_ADJ!$S$96))</f>
        <v/>
      </c>
      <c r="P18" s="107" t="str">
        <f>IF(Torque_1!$A13="","",TEXT(Torque_1!W13,Calcu_ADJ!$S$96))</f>
        <v/>
      </c>
      <c r="Q18" s="108" t="str">
        <f>IF(Torque_1!$A13="","",TEXT(Torque_1!X13,Calcu_ADJ!$S$96))</f>
        <v/>
      </c>
    </row>
    <row r="19" spans="2:17" s="42" customFormat="1" ht="15" customHeight="1">
      <c r="B19" s="443"/>
      <c r="C19" s="438"/>
      <c r="D19" s="107" t="str">
        <f>IF(Torque_1!A14="","",Torque_1!A14)</f>
        <v/>
      </c>
      <c r="E19" s="107" t="str">
        <f>IF(Torque_1!A14="","",Torque_1!C14)</f>
        <v/>
      </c>
      <c r="F19" s="114" t="str">
        <f>IF(Torque_1!$A14="","",TEXT(Torque_1!O14,Calcu!$S$96))</f>
        <v/>
      </c>
      <c r="G19" s="107" t="str">
        <f>IF(Torque_1!$A14="","",TEXT(Torque_1!P14,Calcu!$S$96))</f>
        <v/>
      </c>
      <c r="H19" s="108" t="str">
        <f>IF(Torque_1!$A14="","",TEXT(Torque_1!Q14,Calcu!$S$96))</f>
        <v/>
      </c>
      <c r="I19" s="47"/>
      <c r="K19" s="443"/>
      <c r="L19" s="438"/>
      <c r="M19" s="107" t="str">
        <f>IF(Torque_1!A14="","",Torque_1!A14)</f>
        <v/>
      </c>
      <c r="N19" s="107" t="str">
        <f>IF(Torque_1!A14="","",Torque_1!C14)</f>
        <v/>
      </c>
      <c r="O19" s="114" t="str">
        <f>IF(Torque_1!$A14="","",TEXT(Torque_1!V14,Calcu_ADJ!$S$96))</f>
        <v/>
      </c>
      <c r="P19" s="107" t="str">
        <f>IF(Torque_1!$A14="","",TEXT(Torque_1!W14,Calcu_ADJ!$S$96))</f>
        <v/>
      </c>
      <c r="Q19" s="108" t="str">
        <f>IF(Torque_1!$A14="","",TEXT(Torque_1!X14,Calcu_ADJ!$S$96))</f>
        <v/>
      </c>
    </row>
    <row r="20" spans="2:17" s="42" customFormat="1" ht="15" customHeight="1">
      <c r="B20" s="443"/>
      <c r="C20" s="438"/>
      <c r="D20" s="107" t="str">
        <f>IF(Torque_1!A15="","",Torque_1!A15)</f>
        <v/>
      </c>
      <c r="E20" s="107" t="str">
        <f>IF(Torque_1!A15="","",Torque_1!C15)</f>
        <v/>
      </c>
      <c r="F20" s="114" t="str">
        <f>IF(Torque_1!$A15="","",TEXT(Torque_1!O15,Calcu!$S$96))</f>
        <v/>
      </c>
      <c r="G20" s="107" t="str">
        <f>IF(Torque_1!$A15="","",TEXT(Torque_1!P15,Calcu!$S$96))</f>
        <v/>
      </c>
      <c r="H20" s="108" t="str">
        <f>IF(Torque_1!$A15="","",TEXT(Torque_1!Q15,Calcu!$S$96))</f>
        <v/>
      </c>
      <c r="I20" s="47"/>
      <c r="K20" s="443"/>
      <c r="L20" s="438"/>
      <c r="M20" s="107" t="str">
        <f>IF(Torque_1!A15="","",Torque_1!A15)</f>
        <v/>
      </c>
      <c r="N20" s="107" t="str">
        <f>IF(Torque_1!A15="","",Torque_1!C15)</f>
        <v/>
      </c>
      <c r="O20" s="114" t="str">
        <f>IF(Torque_1!$A15="","",TEXT(Torque_1!V15,Calcu_ADJ!$S$96))</f>
        <v/>
      </c>
      <c r="P20" s="107" t="str">
        <f>IF(Torque_1!$A15="","",TEXT(Torque_1!W15,Calcu_ADJ!$S$96))</f>
        <v/>
      </c>
      <c r="Q20" s="108" t="str">
        <f>IF(Torque_1!$A15="","",TEXT(Torque_1!X15,Calcu_ADJ!$S$96))</f>
        <v/>
      </c>
    </row>
    <row r="21" spans="2:17" s="42" customFormat="1" ht="15" customHeight="1">
      <c r="B21" s="443"/>
      <c r="C21" s="438"/>
      <c r="D21" s="107" t="str">
        <f>IF(Torque_1!A16="","",Torque_1!A16)</f>
        <v/>
      </c>
      <c r="E21" s="107" t="str">
        <f>IF(Torque_1!A16="","",Torque_1!C16)</f>
        <v/>
      </c>
      <c r="F21" s="114" t="str">
        <f>IF(Torque_1!$A16="","",TEXT(Torque_1!O16,Calcu!$S$96))</f>
        <v/>
      </c>
      <c r="G21" s="107" t="str">
        <f>IF(Torque_1!$A16="","",TEXT(Torque_1!P16,Calcu!$S$96))</f>
        <v/>
      </c>
      <c r="H21" s="108" t="str">
        <f>IF(Torque_1!$A16="","",TEXT(Torque_1!Q16,Calcu!$S$96))</f>
        <v/>
      </c>
      <c r="I21" s="47"/>
      <c r="K21" s="443"/>
      <c r="L21" s="438"/>
      <c r="M21" s="107" t="str">
        <f>IF(Torque_1!A16="","",Torque_1!A16)</f>
        <v/>
      </c>
      <c r="N21" s="107" t="str">
        <f>IF(Torque_1!A16="","",Torque_1!C16)</f>
        <v/>
      </c>
      <c r="O21" s="114" t="str">
        <f>IF(Torque_1!$A16="","",TEXT(Torque_1!V16,Calcu_ADJ!$S$96))</f>
        <v/>
      </c>
      <c r="P21" s="107" t="str">
        <f>IF(Torque_1!$A16="","",TEXT(Torque_1!W16,Calcu_ADJ!$S$96))</f>
        <v/>
      </c>
      <c r="Q21" s="108" t="str">
        <f>IF(Torque_1!$A16="","",TEXT(Torque_1!X16,Calcu_ADJ!$S$96))</f>
        <v/>
      </c>
    </row>
    <row r="22" spans="2:17" s="42" customFormat="1" ht="15" customHeight="1">
      <c r="B22" s="443"/>
      <c r="C22" s="438"/>
      <c r="D22" s="107" t="str">
        <f>IF(Torque_1!A17="","",Torque_1!A17)</f>
        <v/>
      </c>
      <c r="E22" s="107" t="str">
        <f>IF(Torque_1!A17="","",Torque_1!C17)</f>
        <v/>
      </c>
      <c r="F22" s="114" t="str">
        <f>IF(Torque_1!$A17="","",TEXT(Torque_1!O17,Calcu!$S$96))</f>
        <v/>
      </c>
      <c r="G22" s="107" t="str">
        <f>IF(Torque_1!$A17="","",TEXT(Torque_1!P17,Calcu!$S$96))</f>
        <v/>
      </c>
      <c r="H22" s="108" t="str">
        <f>IF(Torque_1!$A17="","",TEXT(Torque_1!Q17,Calcu!$S$96))</f>
        <v/>
      </c>
      <c r="I22" s="47"/>
      <c r="K22" s="443"/>
      <c r="L22" s="438"/>
      <c r="M22" s="107" t="str">
        <f>IF(Torque_1!A17="","",Torque_1!A17)</f>
        <v/>
      </c>
      <c r="N22" s="107" t="str">
        <f>IF(Torque_1!A17="","",Torque_1!C17)</f>
        <v/>
      </c>
      <c r="O22" s="114" t="str">
        <f>IF(Torque_1!$A17="","",TEXT(Torque_1!V17,Calcu_ADJ!$S$96))</f>
        <v/>
      </c>
      <c r="P22" s="107" t="str">
        <f>IF(Torque_1!$A17="","",TEXT(Torque_1!W17,Calcu_ADJ!$S$96))</f>
        <v/>
      </c>
      <c r="Q22" s="108" t="str">
        <f>IF(Torque_1!$A17="","",TEXT(Torque_1!X17,Calcu_ADJ!$S$96))</f>
        <v/>
      </c>
    </row>
    <row r="23" spans="2:17" s="42" customFormat="1" ht="15" customHeight="1">
      <c r="B23" s="443"/>
      <c r="C23" s="438"/>
      <c r="D23" s="107" t="str">
        <f>IF(Torque_1!A18="","",Torque_1!A18)</f>
        <v/>
      </c>
      <c r="E23" s="107" t="str">
        <f>IF(Torque_1!A18="","",Torque_1!C18)</f>
        <v/>
      </c>
      <c r="F23" s="114" t="str">
        <f>IF(Torque_1!$A18="","",TEXT(Torque_1!O18,Calcu!$S$96))</f>
        <v/>
      </c>
      <c r="G23" s="107" t="str">
        <f>IF(Torque_1!$A18="","",TEXT(Torque_1!P18,Calcu!$S$96))</f>
        <v/>
      </c>
      <c r="H23" s="108" t="str">
        <f>IF(Torque_1!$A18="","",TEXT(Torque_1!Q18,Calcu!$S$96))</f>
        <v/>
      </c>
      <c r="I23" s="47"/>
      <c r="K23" s="443"/>
      <c r="L23" s="438"/>
      <c r="M23" s="107" t="str">
        <f>IF(Torque_1!A18="","",Torque_1!A18)</f>
        <v/>
      </c>
      <c r="N23" s="107" t="str">
        <f>IF(Torque_1!A18="","",Torque_1!C18)</f>
        <v/>
      </c>
      <c r="O23" s="114" t="str">
        <f>IF(Torque_1!$A18="","",TEXT(Torque_1!V18,Calcu_ADJ!$S$96))</f>
        <v/>
      </c>
      <c r="P23" s="107" t="str">
        <f>IF(Torque_1!$A18="","",TEXT(Torque_1!W18,Calcu_ADJ!$S$96))</f>
        <v/>
      </c>
      <c r="Q23" s="108" t="str">
        <f>IF(Torque_1!$A18="","",TEXT(Torque_1!X18,Calcu_ADJ!$S$96))</f>
        <v/>
      </c>
    </row>
    <row r="24" spans="2:17" s="42" customFormat="1" ht="15" customHeight="1">
      <c r="B24" s="443"/>
      <c r="C24" s="438"/>
      <c r="D24" s="107" t="str">
        <f>IF(Torque_1!A19="","",Torque_1!A19)</f>
        <v/>
      </c>
      <c r="E24" s="107" t="str">
        <f>IF(Torque_1!A19="","",Torque_1!C19)</f>
        <v/>
      </c>
      <c r="F24" s="114" t="str">
        <f>IF(Torque_1!$A19="","",TEXT(Torque_1!O19,Calcu!$S$96))</f>
        <v/>
      </c>
      <c r="G24" s="107" t="str">
        <f>IF(Torque_1!$A19="","",TEXT(Torque_1!P19,Calcu!$S$96))</f>
        <v/>
      </c>
      <c r="H24" s="108" t="str">
        <f>IF(Torque_1!$A19="","",TEXT(Torque_1!Q19,Calcu!$S$96))</f>
        <v/>
      </c>
      <c r="I24" s="47"/>
      <c r="K24" s="443"/>
      <c r="L24" s="438"/>
      <c r="M24" s="107" t="str">
        <f>IF(Torque_1!A19="","",Torque_1!A19)</f>
        <v/>
      </c>
      <c r="N24" s="107" t="str">
        <f>IF(Torque_1!A19="","",Torque_1!C19)</f>
        <v/>
      </c>
      <c r="O24" s="114" t="str">
        <f>IF(Torque_1!$A19="","",TEXT(Torque_1!V19,Calcu_ADJ!$S$96))</f>
        <v/>
      </c>
      <c r="P24" s="107" t="str">
        <f>IF(Torque_1!$A19="","",TEXT(Torque_1!W19,Calcu_ADJ!$S$96))</f>
        <v/>
      </c>
      <c r="Q24" s="108" t="str">
        <f>IF(Torque_1!$A19="","",TEXT(Torque_1!X19,Calcu_ADJ!$S$96))</f>
        <v/>
      </c>
    </row>
    <row r="25" spans="2:17" s="42" customFormat="1" ht="15" customHeight="1">
      <c r="B25" s="443"/>
      <c r="C25" s="438"/>
      <c r="D25" s="107" t="str">
        <f>IF(Torque_1!A20="","",Torque_1!A20)</f>
        <v/>
      </c>
      <c r="E25" s="107" t="str">
        <f>IF(Torque_1!A20="","",Torque_1!C20)</f>
        <v/>
      </c>
      <c r="F25" s="114" t="str">
        <f>IF(Torque_1!$A20="","",TEXT(Torque_1!O20,Calcu!$S$96))</f>
        <v/>
      </c>
      <c r="G25" s="107" t="str">
        <f>IF(Torque_1!$A20="","",TEXT(Torque_1!P20,Calcu!$S$96))</f>
        <v/>
      </c>
      <c r="H25" s="108" t="str">
        <f>IF(Torque_1!$A20="","",TEXT(Torque_1!Q20,Calcu!$S$96))</f>
        <v/>
      </c>
      <c r="I25" s="47"/>
      <c r="K25" s="443"/>
      <c r="L25" s="438"/>
      <c r="M25" s="107" t="str">
        <f>IF(Torque_1!A20="","",Torque_1!A20)</f>
        <v/>
      </c>
      <c r="N25" s="107" t="str">
        <f>IF(Torque_1!A20="","",Torque_1!C20)</f>
        <v/>
      </c>
      <c r="O25" s="114" t="str">
        <f>IF(Torque_1!$A20="","",TEXT(Torque_1!V20,Calcu_ADJ!$S$96))</f>
        <v/>
      </c>
      <c r="P25" s="107" t="str">
        <f>IF(Torque_1!$A20="","",TEXT(Torque_1!W20,Calcu_ADJ!$S$96))</f>
        <v/>
      </c>
      <c r="Q25" s="108" t="str">
        <f>IF(Torque_1!$A20="","",TEXT(Torque_1!X20,Calcu_ADJ!$S$96))</f>
        <v/>
      </c>
    </row>
    <row r="26" spans="2:17" s="42" customFormat="1" ht="15" customHeight="1">
      <c r="B26" s="443"/>
      <c r="C26" s="438"/>
      <c r="D26" s="107" t="str">
        <f>IF(Torque_1!A21="","",Torque_1!A21)</f>
        <v/>
      </c>
      <c r="E26" s="107" t="str">
        <f>IF(Torque_1!A21="","",Torque_1!C21)</f>
        <v/>
      </c>
      <c r="F26" s="114" t="str">
        <f>IF(Torque_1!$A21="","",TEXT(Torque_1!O21,Calcu!$S$96))</f>
        <v/>
      </c>
      <c r="G26" s="107" t="str">
        <f>IF(Torque_1!$A21="","",TEXT(Torque_1!P21,Calcu!$S$96))</f>
        <v/>
      </c>
      <c r="H26" s="108" t="str">
        <f>IF(Torque_1!$A21="","",TEXT(Torque_1!Q21,Calcu!$S$96))</f>
        <v/>
      </c>
      <c r="I26" s="47"/>
      <c r="K26" s="443"/>
      <c r="L26" s="438"/>
      <c r="M26" s="107" t="str">
        <f>IF(Torque_1!A21="","",Torque_1!A21)</f>
        <v/>
      </c>
      <c r="N26" s="107" t="str">
        <f>IF(Torque_1!A21="","",Torque_1!C21)</f>
        <v/>
      </c>
      <c r="O26" s="114" t="str">
        <f>IF(Torque_1!$A21="","",TEXT(Torque_1!V21,Calcu_ADJ!$S$96))</f>
        <v/>
      </c>
      <c r="P26" s="107" t="str">
        <f>IF(Torque_1!$A21="","",TEXT(Torque_1!W21,Calcu_ADJ!$S$96))</f>
        <v/>
      </c>
      <c r="Q26" s="108" t="str">
        <f>IF(Torque_1!$A21="","",TEXT(Torque_1!X21,Calcu_ADJ!$S$96))</f>
        <v/>
      </c>
    </row>
    <row r="27" spans="2:17" s="42" customFormat="1" ht="15" customHeight="1">
      <c r="B27" s="443"/>
      <c r="C27" s="438"/>
      <c r="D27" s="107" t="str">
        <f>IF(Torque_1!A22="","",Torque_1!A22)</f>
        <v/>
      </c>
      <c r="E27" s="107" t="str">
        <f>IF(Torque_1!A22="","",Torque_1!C22)</f>
        <v/>
      </c>
      <c r="F27" s="114" t="str">
        <f>IF(Torque_1!$A22="","",TEXT(Torque_1!O22,Calcu!$S$96))</f>
        <v/>
      </c>
      <c r="G27" s="107" t="str">
        <f>IF(Torque_1!$A22="","",TEXT(Torque_1!P22,Calcu!$S$96))</f>
        <v/>
      </c>
      <c r="H27" s="108" t="str">
        <f>IF(Torque_1!$A22="","",TEXT(Torque_1!Q22,Calcu!$S$96))</f>
        <v/>
      </c>
      <c r="I27" s="47"/>
      <c r="K27" s="443"/>
      <c r="L27" s="438"/>
      <c r="M27" s="107" t="str">
        <f>IF(Torque_1!A22="","",Torque_1!A22)</f>
        <v/>
      </c>
      <c r="N27" s="107" t="str">
        <f>IF(Torque_1!A22="","",Torque_1!C22)</f>
        <v/>
      </c>
      <c r="O27" s="114" t="str">
        <f>IF(Torque_1!$A22="","",TEXT(Torque_1!V22,Calcu_ADJ!$S$96))</f>
        <v/>
      </c>
      <c r="P27" s="107" t="str">
        <f>IF(Torque_1!$A22="","",TEXT(Torque_1!W22,Calcu_ADJ!$S$96))</f>
        <v/>
      </c>
      <c r="Q27" s="108" t="str">
        <f>IF(Torque_1!$A22="","",TEXT(Torque_1!X22,Calcu_ADJ!$S$96))</f>
        <v/>
      </c>
    </row>
    <row r="28" spans="2:17" s="42" customFormat="1" ht="15" customHeight="1">
      <c r="B28" s="443"/>
      <c r="C28" s="438"/>
      <c r="D28" s="107" t="str">
        <f>IF(Torque_1!A23="","",Torque_1!A23)</f>
        <v/>
      </c>
      <c r="E28" s="107" t="str">
        <f>IF(Torque_1!A23="","",Torque_1!C23)</f>
        <v/>
      </c>
      <c r="F28" s="114" t="str">
        <f>IF(Torque_1!$A23="","",TEXT(Torque_1!O23,Calcu!$S$96))</f>
        <v/>
      </c>
      <c r="G28" s="107" t="str">
        <f>IF(Torque_1!$A23="","",TEXT(Torque_1!P23,Calcu!$S$96))</f>
        <v/>
      </c>
      <c r="H28" s="108" t="str">
        <f>IF(Torque_1!$A23="","",TEXT(Torque_1!Q23,Calcu!$S$96))</f>
        <v/>
      </c>
      <c r="I28" s="47"/>
      <c r="K28" s="443"/>
      <c r="L28" s="438"/>
      <c r="M28" s="107" t="str">
        <f>IF(Torque_1!A23="","",Torque_1!A23)</f>
        <v/>
      </c>
      <c r="N28" s="107" t="str">
        <f>IF(Torque_1!A23="","",Torque_1!C23)</f>
        <v/>
      </c>
      <c r="O28" s="114" t="str">
        <f>IF(Torque_1!$A23="","",TEXT(Torque_1!V23,Calcu_ADJ!$S$96))</f>
        <v/>
      </c>
      <c r="P28" s="107" t="str">
        <f>IF(Torque_1!$A23="","",TEXT(Torque_1!W23,Calcu_ADJ!$S$96))</f>
        <v/>
      </c>
      <c r="Q28" s="108" t="str">
        <f>IF(Torque_1!$A23="","",TEXT(Torque_1!X23,Calcu_ADJ!$S$96))</f>
        <v/>
      </c>
    </row>
    <row r="29" spans="2:17" s="42" customFormat="1" ht="15" customHeight="1">
      <c r="B29" s="444"/>
      <c r="C29" s="445"/>
      <c r="D29" s="111" t="str">
        <f>IF(Torque_1!A24="","",Torque_1!A24)</f>
        <v/>
      </c>
      <c r="E29" s="111" t="str">
        <f>IF(Torque_1!A24="","",Torque_1!C24)</f>
        <v/>
      </c>
      <c r="F29" s="116" t="str">
        <f>IF(Torque_1!$A24="","",TEXT(Torque_1!O24,Calcu!$S$96))</f>
        <v/>
      </c>
      <c r="G29" s="111" t="str">
        <f>IF(Torque_1!$A24="","",TEXT(Torque_1!P24,Calcu!$S$96))</f>
        <v/>
      </c>
      <c r="H29" s="112" t="str">
        <f>IF(Torque_1!$A24="","",TEXT(Torque_1!Q24,Calcu!$S$96))</f>
        <v/>
      </c>
      <c r="I29" s="47"/>
      <c r="K29" s="444"/>
      <c r="L29" s="445"/>
      <c r="M29" s="111" t="str">
        <f>IF(Torque_1!A24="","",Torque_1!A24)</f>
        <v/>
      </c>
      <c r="N29" s="111" t="str">
        <f>IF(Torque_1!A24="","",Torque_1!C24)</f>
        <v/>
      </c>
      <c r="O29" s="116" t="str">
        <f>IF(Torque_1!$A24="","",TEXT(Torque_1!V24,Calcu_ADJ!$S$96))</f>
        <v/>
      </c>
      <c r="P29" s="111" t="str">
        <f>IF(Torque_1!$A24="","",TEXT(Torque_1!W24,Calcu_ADJ!$S$96))</f>
        <v/>
      </c>
      <c r="Q29" s="112" t="str">
        <f>IF(Torque_1!$A24="","",TEXT(Torque_1!X24,Calcu_ADJ!$S$96))</f>
        <v/>
      </c>
    </row>
    <row r="30" spans="2:17" s="42" customFormat="1" ht="15" customHeight="1">
      <c r="B30" s="442" t="s">
        <v>62</v>
      </c>
      <c r="C30" s="437" t="s">
        <v>59</v>
      </c>
      <c r="D30" s="261" t="str">
        <f>D9</f>
        <v/>
      </c>
      <c r="E30" s="105" t="str">
        <f>E9</f>
        <v/>
      </c>
      <c r="F30" s="113" t="str">
        <f>IF(Torque_1!$A4="","",TEXT(Torque_1!R4,Calcu!$S$96))</f>
        <v/>
      </c>
      <c r="G30" s="105" t="str">
        <f>IF(Torque_1!$A4="","",TEXT(Torque_1!S4,Calcu!$S$96))</f>
        <v/>
      </c>
      <c r="H30" s="106" t="str">
        <f>IF(Torque_1!$A4="","",TEXT(Torque_1!T4,Calcu!$S$96))</f>
        <v/>
      </c>
      <c r="I30" s="47"/>
      <c r="K30" s="442" t="s">
        <v>62</v>
      </c>
      <c r="L30" s="437" t="s">
        <v>59</v>
      </c>
      <c r="M30" s="261" t="str">
        <f t="shared" ref="M30:N50" si="0">M9</f>
        <v/>
      </c>
      <c r="N30" s="105" t="str">
        <f t="shared" si="0"/>
        <v/>
      </c>
      <c r="O30" s="113" t="str">
        <f>IF(Torque_1!$A4="","",TEXT(Torque_1!Y4,Calcu_ADJ!$S$96))</f>
        <v/>
      </c>
      <c r="P30" s="105" t="str">
        <f>IF(Torque_1!$A4="","",TEXT(Torque_1!Z4,Calcu_ADJ!$S$96))</f>
        <v/>
      </c>
      <c r="Q30" s="106" t="str">
        <f>IF(Torque_1!$A4="","",TEXT(Torque_1!AA4,Calcu_ADJ!$S$96))</f>
        <v/>
      </c>
    </row>
    <row r="31" spans="2:17" s="42" customFormat="1" ht="15" customHeight="1">
      <c r="B31" s="443"/>
      <c r="C31" s="438"/>
      <c r="D31" s="107" t="str">
        <f t="shared" ref="D31:E46" si="1">D10</f>
        <v/>
      </c>
      <c r="E31" s="107" t="str">
        <f t="shared" si="1"/>
        <v/>
      </c>
      <c r="F31" s="114" t="str">
        <f>IF(Torque_1!$A5="","",TEXT(Torque_1!R5,Calcu!$S$96))</f>
        <v/>
      </c>
      <c r="G31" s="107" t="str">
        <f>IF(Torque_1!$A5="","",TEXT(Torque_1!S5,Calcu!$S$96))</f>
        <v/>
      </c>
      <c r="H31" s="108" t="str">
        <f>IF(Torque_1!$A5="","",TEXT(Torque_1!T5,Calcu!$S$96))</f>
        <v/>
      </c>
      <c r="I31" s="47"/>
      <c r="K31" s="443"/>
      <c r="L31" s="438"/>
      <c r="M31" s="107" t="str">
        <f t="shared" si="0"/>
        <v/>
      </c>
      <c r="N31" s="107" t="str">
        <f t="shared" si="0"/>
        <v/>
      </c>
      <c r="O31" s="114" t="str">
        <f>IF(Torque_1!$A5="","",TEXT(Torque_1!Y5,Calcu_ADJ!$S$96))</f>
        <v/>
      </c>
      <c r="P31" s="107" t="str">
        <f>IF(Torque_1!$A5="","",TEXT(Torque_1!Z5,Calcu_ADJ!$S$96))</f>
        <v/>
      </c>
      <c r="Q31" s="108" t="str">
        <f>IF(Torque_1!$A5="","",TEXT(Torque_1!AA5,Calcu_ADJ!$S$96))</f>
        <v/>
      </c>
    </row>
    <row r="32" spans="2:17" s="42" customFormat="1" ht="15" customHeight="1">
      <c r="B32" s="443"/>
      <c r="C32" s="439"/>
      <c r="D32" s="109" t="str">
        <f t="shared" si="1"/>
        <v/>
      </c>
      <c r="E32" s="109" t="str">
        <f t="shared" si="1"/>
        <v/>
      </c>
      <c r="F32" s="115" t="str">
        <f>IF(Torque_1!$A6="","",TEXT(Torque_1!R6,Calcu!$S$96))</f>
        <v/>
      </c>
      <c r="G32" s="109" t="str">
        <f>IF(Torque_1!$A6="","",TEXT(Torque_1!S6,Calcu!$S$96))</f>
        <v/>
      </c>
      <c r="H32" s="110" t="str">
        <f>IF(Torque_1!$A6="","",TEXT(Torque_1!T6,Calcu!$S$96))</f>
        <v/>
      </c>
      <c r="I32" s="47"/>
      <c r="K32" s="443"/>
      <c r="L32" s="439"/>
      <c r="M32" s="109" t="str">
        <f t="shared" si="0"/>
        <v/>
      </c>
      <c r="N32" s="109" t="str">
        <f t="shared" si="0"/>
        <v/>
      </c>
      <c r="O32" s="115" t="str">
        <f>IF(Torque_1!$A6="","",TEXT(Torque_1!Y6,Calcu_ADJ!$S$96))</f>
        <v/>
      </c>
      <c r="P32" s="109" t="str">
        <f>IF(Torque_1!$A6="","",TEXT(Torque_1!Z6,Calcu_ADJ!$S$96))</f>
        <v/>
      </c>
      <c r="Q32" s="110" t="str">
        <f>IF(Torque_1!$A6="","",TEXT(Torque_1!AA6,Calcu_ADJ!$S$96))</f>
        <v/>
      </c>
    </row>
    <row r="33" spans="2:17" s="42" customFormat="1" ht="15" customHeight="1">
      <c r="B33" s="443"/>
      <c r="C33" s="437" t="s">
        <v>419</v>
      </c>
      <c r="D33" s="105" t="str">
        <f t="shared" si="1"/>
        <v/>
      </c>
      <c r="E33" s="105" t="str">
        <f t="shared" si="1"/>
        <v/>
      </c>
      <c r="F33" s="113" t="str">
        <f>IF(Torque_1!$A7="","",TEXT(Torque_1!R7,Calcu!$S$96))</f>
        <v/>
      </c>
      <c r="G33" s="105" t="str">
        <f>IF(Torque_1!$A7="","",TEXT(Torque_1!S7,Calcu!$S$96))</f>
        <v/>
      </c>
      <c r="H33" s="106" t="str">
        <f>IF(Torque_1!$A7="","",TEXT(Torque_1!T7,Calcu!$S$96))</f>
        <v/>
      </c>
      <c r="I33" s="47"/>
      <c r="K33" s="443"/>
      <c r="L33" s="437" t="s">
        <v>419</v>
      </c>
      <c r="M33" s="105" t="str">
        <f t="shared" si="0"/>
        <v/>
      </c>
      <c r="N33" s="105" t="str">
        <f t="shared" si="0"/>
        <v/>
      </c>
      <c r="O33" s="113" t="str">
        <f>IF(Torque_1!$A7="","",TEXT(Torque_1!Y7,Calcu_ADJ!$S$96))</f>
        <v/>
      </c>
      <c r="P33" s="105" t="str">
        <f>IF(Torque_1!$A7="","",TEXT(Torque_1!Z7,Calcu_ADJ!$S$96))</f>
        <v/>
      </c>
      <c r="Q33" s="106" t="str">
        <f>IF(Torque_1!$A7="","",TEXT(Torque_1!AA7,Calcu_ADJ!$S$96))</f>
        <v/>
      </c>
    </row>
    <row r="34" spans="2:17" s="42" customFormat="1" ht="15" customHeight="1">
      <c r="B34" s="443"/>
      <c r="C34" s="438"/>
      <c r="D34" s="107" t="str">
        <f t="shared" si="1"/>
        <v/>
      </c>
      <c r="E34" s="107" t="str">
        <f t="shared" si="1"/>
        <v/>
      </c>
      <c r="F34" s="114" t="str">
        <f>IF(Torque_1!$A8="","",TEXT(Torque_1!R8,Calcu!$S$96))</f>
        <v/>
      </c>
      <c r="G34" s="107" t="str">
        <f>IF(Torque_1!$A8="","",TEXT(Torque_1!S8,Calcu!$S$96))</f>
        <v/>
      </c>
      <c r="H34" s="108" t="str">
        <f>IF(Torque_1!$A8="","",TEXT(Torque_1!T8,Calcu!$S$96))</f>
        <v/>
      </c>
      <c r="I34" s="47"/>
      <c r="K34" s="443"/>
      <c r="L34" s="438"/>
      <c r="M34" s="107" t="str">
        <f t="shared" si="0"/>
        <v/>
      </c>
      <c r="N34" s="107" t="str">
        <f t="shared" si="0"/>
        <v/>
      </c>
      <c r="O34" s="114" t="str">
        <f>IF(Torque_1!$A8="","",TEXT(Torque_1!Y8,Calcu_ADJ!$S$96))</f>
        <v/>
      </c>
      <c r="P34" s="107" t="str">
        <f>IF(Torque_1!$A8="","",TEXT(Torque_1!Z8,Calcu_ADJ!$S$96))</f>
        <v/>
      </c>
      <c r="Q34" s="108" t="str">
        <f>IF(Torque_1!$A8="","",TEXT(Torque_1!AA8,Calcu_ADJ!$S$96))</f>
        <v/>
      </c>
    </row>
    <row r="35" spans="2:17" s="42" customFormat="1" ht="15" customHeight="1">
      <c r="B35" s="443"/>
      <c r="C35" s="438"/>
      <c r="D35" s="107" t="str">
        <f t="shared" si="1"/>
        <v/>
      </c>
      <c r="E35" s="107" t="str">
        <f t="shared" si="1"/>
        <v/>
      </c>
      <c r="F35" s="114" t="str">
        <f>IF(Torque_1!$A9="","",TEXT(Torque_1!R9,Calcu!$S$96))</f>
        <v/>
      </c>
      <c r="G35" s="107" t="str">
        <f>IF(Torque_1!$A9="","",TEXT(Torque_1!S9,Calcu!$S$96))</f>
        <v/>
      </c>
      <c r="H35" s="108" t="str">
        <f>IF(Torque_1!$A9="","",TEXT(Torque_1!T9,Calcu!$S$96))</f>
        <v/>
      </c>
      <c r="I35" s="47"/>
      <c r="K35" s="443"/>
      <c r="L35" s="438"/>
      <c r="M35" s="107" t="str">
        <f t="shared" si="0"/>
        <v/>
      </c>
      <c r="N35" s="107" t="str">
        <f t="shared" si="0"/>
        <v/>
      </c>
      <c r="O35" s="114" t="str">
        <f>IF(Torque_1!$A9="","",TEXT(Torque_1!Y9,Calcu_ADJ!$S$96))</f>
        <v/>
      </c>
      <c r="P35" s="107" t="str">
        <f>IF(Torque_1!$A9="","",TEXT(Torque_1!Z9,Calcu_ADJ!$S$96))</f>
        <v/>
      </c>
      <c r="Q35" s="108" t="str">
        <f>IF(Torque_1!$A9="","",TEXT(Torque_1!AA9,Calcu_ADJ!$S$96))</f>
        <v/>
      </c>
    </row>
    <row r="36" spans="2:17" s="42" customFormat="1" ht="15" customHeight="1">
      <c r="B36" s="443"/>
      <c r="C36" s="438"/>
      <c r="D36" s="107" t="str">
        <f t="shared" si="1"/>
        <v/>
      </c>
      <c r="E36" s="107" t="str">
        <f t="shared" si="1"/>
        <v/>
      </c>
      <c r="F36" s="114" t="str">
        <f>IF(Torque_1!$A10="","",TEXT(Torque_1!R10,Calcu!$S$96))</f>
        <v/>
      </c>
      <c r="G36" s="107" t="str">
        <f>IF(Torque_1!$A10="","",TEXT(Torque_1!S10,Calcu!$S$96))</f>
        <v/>
      </c>
      <c r="H36" s="108" t="str">
        <f>IF(Torque_1!$A10="","",TEXT(Torque_1!T10,Calcu!$S$96))</f>
        <v/>
      </c>
      <c r="K36" s="443"/>
      <c r="L36" s="438"/>
      <c r="M36" s="107" t="str">
        <f t="shared" si="0"/>
        <v/>
      </c>
      <c r="N36" s="107" t="str">
        <f t="shared" si="0"/>
        <v/>
      </c>
      <c r="O36" s="114" t="str">
        <f>IF(Torque_1!$A10="","",TEXT(Torque_1!Y10,Calcu_ADJ!$S$96))</f>
        <v/>
      </c>
      <c r="P36" s="107" t="str">
        <f>IF(Torque_1!$A10="","",TEXT(Torque_1!Z10,Calcu_ADJ!$S$96))</f>
        <v/>
      </c>
      <c r="Q36" s="108" t="str">
        <f>IF(Torque_1!$A10="","",TEXT(Torque_1!AA10,Calcu_ADJ!$S$96))</f>
        <v/>
      </c>
    </row>
    <row r="37" spans="2:17" s="42" customFormat="1" ht="15" customHeight="1">
      <c r="B37" s="443"/>
      <c r="C37" s="438"/>
      <c r="D37" s="107" t="str">
        <f t="shared" si="1"/>
        <v/>
      </c>
      <c r="E37" s="107" t="str">
        <f t="shared" si="1"/>
        <v/>
      </c>
      <c r="F37" s="114" t="str">
        <f>IF(Torque_1!$A11="","",TEXT(Torque_1!R11,Calcu!$S$96))</f>
        <v/>
      </c>
      <c r="G37" s="107" t="str">
        <f>IF(Torque_1!$A11="","",TEXT(Torque_1!S11,Calcu!$S$96))</f>
        <v/>
      </c>
      <c r="H37" s="108" t="str">
        <f>IF(Torque_1!$A11="","",TEXT(Torque_1!T11,Calcu!$S$96))</f>
        <v/>
      </c>
      <c r="K37" s="443"/>
      <c r="L37" s="438"/>
      <c r="M37" s="107" t="str">
        <f t="shared" si="0"/>
        <v/>
      </c>
      <c r="N37" s="107" t="str">
        <f t="shared" si="0"/>
        <v/>
      </c>
      <c r="O37" s="114" t="str">
        <f>IF(Torque_1!$A11="","",TEXT(Torque_1!Y11,Calcu_ADJ!$S$96))</f>
        <v/>
      </c>
      <c r="P37" s="107" t="str">
        <f>IF(Torque_1!$A11="","",TEXT(Torque_1!Z11,Calcu_ADJ!$S$96))</f>
        <v/>
      </c>
      <c r="Q37" s="108" t="str">
        <f>IF(Torque_1!$A11="","",TEXT(Torque_1!AA11,Calcu_ADJ!$S$96))</f>
        <v/>
      </c>
    </row>
    <row r="38" spans="2:17" s="42" customFormat="1" ht="15" customHeight="1">
      <c r="B38" s="443"/>
      <c r="C38" s="438"/>
      <c r="D38" s="107" t="str">
        <f t="shared" si="1"/>
        <v/>
      </c>
      <c r="E38" s="107" t="str">
        <f t="shared" si="1"/>
        <v/>
      </c>
      <c r="F38" s="114" t="str">
        <f>IF(Torque_1!$A12="","",TEXT(Torque_1!R12,Calcu!$S$96))</f>
        <v/>
      </c>
      <c r="G38" s="107" t="str">
        <f>IF(Torque_1!$A12="","",TEXT(Torque_1!S12,Calcu!$S$96))</f>
        <v/>
      </c>
      <c r="H38" s="108" t="str">
        <f>IF(Torque_1!$A12="","",TEXT(Torque_1!T12,Calcu!$S$96))</f>
        <v/>
      </c>
      <c r="K38" s="443"/>
      <c r="L38" s="438"/>
      <c r="M38" s="107" t="str">
        <f t="shared" si="0"/>
        <v/>
      </c>
      <c r="N38" s="107" t="str">
        <f t="shared" si="0"/>
        <v/>
      </c>
      <c r="O38" s="114" t="str">
        <f>IF(Torque_1!$A12="","",TEXT(Torque_1!Y12,Calcu_ADJ!$S$96))</f>
        <v/>
      </c>
      <c r="P38" s="107" t="str">
        <f>IF(Torque_1!$A12="","",TEXT(Torque_1!Z12,Calcu_ADJ!$S$96))</f>
        <v/>
      </c>
      <c r="Q38" s="108" t="str">
        <f>IF(Torque_1!$A12="","",TEXT(Torque_1!AA12,Calcu_ADJ!$S$96))</f>
        <v/>
      </c>
    </row>
    <row r="39" spans="2:17" s="42" customFormat="1" ht="15" customHeight="1">
      <c r="B39" s="443"/>
      <c r="C39" s="438"/>
      <c r="D39" s="107" t="str">
        <f t="shared" si="1"/>
        <v/>
      </c>
      <c r="E39" s="107" t="str">
        <f t="shared" si="1"/>
        <v/>
      </c>
      <c r="F39" s="114" t="str">
        <f>IF(Torque_1!$A13="","",TEXT(Torque_1!R13,Calcu!$S$96))</f>
        <v/>
      </c>
      <c r="G39" s="107" t="str">
        <f>IF(Torque_1!$A13="","",TEXT(Torque_1!S13,Calcu!$S$96))</f>
        <v/>
      </c>
      <c r="H39" s="108" t="str">
        <f>IF(Torque_1!$A13="","",TEXT(Torque_1!T13,Calcu!$S$96))</f>
        <v/>
      </c>
      <c r="I39" s="47"/>
      <c r="K39" s="443"/>
      <c r="L39" s="438"/>
      <c r="M39" s="107" t="str">
        <f t="shared" si="0"/>
        <v/>
      </c>
      <c r="N39" s="107" t="str">
        <f t="shared" si="0"/>
        <v/>
      </c>
      <c r="O39" s="114" t="str">
        <f>IF(Torque_1!$A13="","",TEXT(Torque_1!Y13,Calcu_ADJ!$S$96))</f>
        <v/>
      </c>
      <c r="P39" s="107" t="str">
        <f>IF(Torque_1!$A13="","",TEXT(Torque_1!Z13,Calcu_ADJ!$S$96))</f>
        <v/>
      </c>
      <c r="Q39" s="108" t="str">
        <f>IF(Torque_1!$A13="","",TEXT(Torque_1!AA13,Calcu_ADJ!$S$96))</f>
        <v/>
      </c>
    </row>
    <row r="40" spans="2:17" s="42" customFormat="1" ht="15" customHeight="1">
      <c r="B40" s="443"/>
      <c r="C40" s="438"/>
      <c r="D40" s="107" t="str">
        <f t="shared" si="1"/>
        <v/>
      </c>
      <c r="E40" s="107" t="str">
        <f t="shared" si="1"/>
        <v/>
      </c>
      <c r="F40" s="114" t="str">
        <f>IF(Torque_1!$A14="","",TEXT(Torque_1!R14,Calcu!$S$96))</f>
        <v/>
      </c>
      <c r="G40" s="107" t="str">
        <f>IF(Torque_1!$A14="","",TEXT(Torque_1!S14,Calcu!$S$96))</f>
        <v/>
      </c>
      <c r="H40" s="108" t="str">
        <f>IF(Torque_1!$A14="","",TEXT(Torque_1!T14,Calcu!$S$96))</f>
        <v/>
      </c>
      <c r="I40" s="47"/>
      <c r="K40" s="443"/>
      <c r="L40" s="438"/>
      <c r="M40" s="107" t="str">
        <f t="shared" si="0"/>
        <v/>
      </c>
      <c r="N40" s="107" t="str">
        <f t="shared" si="0"/>
        <v/>
      </c>
      <c r="O40" s="114" t="str">
        <f>IF(Torque_1!$A14="","",TEXT(Torque_1!Y14,Calcu_ADJ!$S$96))</f>
        <v/>
      </c>
      <c r="P40" s="107" t="str">
        <f>IF(Torque_1!$A14="","",TEXT(Torque_1!Z14,Calcu_ADJ!$S$96))</f>
        <v/>
      </c>
      <c r="Q40" s="108" t="str">
        <f>IF(Torque_1!$A14="","",TEXT(Torque_1!AA14,Calcu_ADJ!$S$96))</f>
        <v/>
      </c>
    </row>
    <row r="41" spans="2:17" s="42" customFormat="1" ht="15" customHeight="1">
      <c r="B41" s="443"/>
      <c r="C41" s="438"/>
      <c r="D41" s="107" t="str">
        <f t="shared" si="1"/>
        <v/>
      </c>
      <c r="E41" s="107" t="str">
        <f t="shared" si="1"/>
        <v/>
      </c>
      <c r="F41" s="114" t="str">
        <f>IF(Torque_1!$A15="","",TEXT(Torque_1!R15,Calcu!$S$96))</f>
        <v/>
      </c>
      <c r="G41" s="107" t="str">
        <f>IF(Torque_1!$A15="","",TEXT(Torque_1!S15,Calcu!$S$96))</f>
        <v/>
      </c>
      <c r="H41" s="108" t="str">
        <f>IF(Torque_1!$A15="","",TEXT(Torque_1!T15,Calcu!$S$96))</f>
        <v/>
      </c>
      <c r="I41" s="47"/>
      <c r="K41" s="443"/>
      <c r="L41" s="438"/>
      <c r="M41" s="107" t="str">
        <f t="shared" si="0"/>
        <v/>
      </c>
      <c r="N41" s="107" t="str">
        <f t="shared" si="0"/>
        <v/>
      </c>
      <c r="O41" s="114" t="str">
        <f>IF(Torque_1!$A15="","",TEXT(Torque_1!Y15,Calcu_ADJ!$S$96))</f>
        <v/>
      </c>
      <c r="P41" s="107" t="str">
        <f>IF(Torque_1!$A15="","",TEXT(Torque_1!Z15,Calcu_ADJ!$S$96))</f>
        <v/>
      </c>
      <c r="Q41" s="108" t="str">
        <f>IF(Torque_1!$A15="","",TEXT(Torque_1!AA15,Calcu_ADJ!$S$96))</f>
        <v/>
      </c>
    </row>
    <row r="42" spans="2:17" s="42" customFormat="1" ht="15" customHeight="1">
      <c r="B42" s="443"/>
      <c r="C42" s="438"/>
      <c r="D42" s="107" t="str">
        <f t="shared" si="1"/>
        <v/>
      </c>
      <c r="E42" s="107" t="str">
        <f t="shared" si="1"/>
        <v/>
      </c>
      <c r="F42" s="114" t="str">
        <f>IF(Torque_1!$A16="","",TEXT(Torque_1!R16,Calcu!$S$96))</f>
        <v/>
      </c>
      <c r="G42" s="107" t="str">
        <f>IF(Torque_1!$A16="","",TEXT(Torque_1!S16,Calcu!$S$96))</f>
        <v/>
      </c>
      <c r="H42" s="108" t="str">
        <f>IF(Torque_1!$A16="","",TEXT(Torque_1!T16,Calcu!$S$96))</f>
        <v/>
      </c>
      <c r="I42" s="47"/>
      <c r="K42" s="443"/>
      <c r="L42" s="438"/>
      <c r="M42" s="107" t="str">
        <f t="shared" si="0"/>
        <v/>
      </c>
      <c r="N42" s="107" t="str">
        <f t="shared" si="0"/>
        <v/>
      </c>
      <c r="O42" s="114" t="str">
        <f>IF(Torque_1!$A16="","",TEXT(Torque_1!Y16,Calcu_ADJ!$S$96))</f>
        <v/>
      </c>
      <c r="P42" s="107" t="str">
        <f>IF(Torque_1!$A16="","",TEXT(Torque_1!Z16,Calcu_ADJ!$S$96))</f>
        <v/>
      </c>
      <c r="Q42" s="108" t="str">
        <f>IF(Torque_1!$A16="","",TEXT(Torque_1!AA16,Calcu_ADJ!$S$96))</f>
        <v/>
      </c>
    </row>
    <row r="43" spans="2:17" s="42" customFormat="1" ht="15" customHeight="1">
      <c r="B43" s="443"/>
      <c r="C43" s="438"/>
      <c r="D43" s="107" t="str">
        <f t="shared" si="1"/>
        <v/>
      </c>
      <c r="E43" s="107" t="str">
        <f t="shared" si="1"/>
        <v/>
      </c>
      <c r="F43" s="114" t="str">
        <f>IF(Torque_1!$A17="","",TEXT(Torque_1!R17,Calcu!$S$96))</f>
        <v/>
      </c>
      <c r="G43" s="107" t="str">
        <f>IF(Torque_1!$A17="","",TEXT(Torque_1!S17,Calcu!$S$96))</f>
        <v/>
      </c>
      <c r="H43" s="108" t="str">
        <f>IF(Torque_1!$A17="","",TEXT(Torque_1!T17,Calcu!$S$96))</f>
        <v/>
      </c>
      <c r="I43" s="47"/>
      <c r="K43" s="443"/>
      <c r="L43" s="438"/>
      <c r="M43" s="107" t="str">
        <f t="shared" si="0"/>
        <v/>
      </c>
      <c r="N43" s="107" t="str">
        <f t="shared" si="0"/>
        <v/>
      </c>
      <c r="O43" s="114" t="str">
        <f>IF(Torque_1!$A17="","",TEXT(Torque_1!Y17,Calcu_ADJ!$S$96))</f>
        <v/>
      </c>
      <c r="P43" s="107" t="str">
        <f>IF(Torque_1!$A17="","",TEXT(Torque_1!Z17,Calcu_ADJ!$S$96))</f>
        <v/>
      </c>
      <c r="Q43" s="108" t="str">
        <f>IF(Torque_1!$A17="","",TEXT(Torque_1!AA17,Calcu_ADJ!$S$96))</f>
        <v/>
      </c>
    </row>
    <row r="44" spans="2:17" s="42" customFormat="1" ht="15" customHeight="1">
      <c r="B44" s="443"/>
      <c r="C44" s="438"/>
      <c r="D44" s="107" t="str">
        <f t="shared" si="1"/>
        <v/>
      </c>
      <c r="E44" s="107" t="str">
        <f t="shared" si="1"/>
        <v/>
      </c>
      <c r="F44" s="114" t="str">
        <f>IF(Torque_1!$A18="","",TEXT(Torque_1!R18,Calcu!$S$96))</f>
        <v/>
      </c>
      <c r="G44" s="107" t="str">
        <f>IF(Torque_1!$A18="","",TEXT(Torque_1!S18,Calcu!$S$96))</f>
        <v/>
      </c>
      <c r="H44" s="108" t="str">
        <f>IF(Torque_1!$A18="","",TEXT(Torque_1!T18,Calcu!$S$96))</f>
        <v/>
      </c>
      <c r="I44" s="47"/>
      <c r="K44" s="443"/>
      <c r="L44" s="438"/>
      <c r="M44" s="107" t="str">
        <f t="shared" si="0"/>
        <v/>
      </c>
      <c r="N44" s="107" t="str">
        <f t="shared" si="0"/>
        <v/>
      </c>
      <c r="O44" s="114" t="str">
        <f>IF(Torque_1!$A18="","",TEXT(Torque_1!Y18,Calcu_ADJ!$S$96))</f>
        <v/>
      </c>
      <c r="P44" s="107" t="str">
        <f>IF(Torque_1!$A18="","",TEXT(Torque_1!Z18,Calcu_ADJ!$S$96))</f>
        <v/>
      </c>
      <c r="Q44" s="108" t="str">
        <f>IF(Torque_1!$A18="","",TEXT(Torque_1!AA18,Calcu_ADJ!$S$96))</f>
        <v/>
      </c>
    </row>
    <row r="45" spans="2:17" s="42" customFormat="1" ht="15" customHeight="1">
      <c r="B45" s="443"/>
      <c r="C45" s="438"/>
      <c r="D45" s="107" t="str">
        <f t="shared" si="1"/>
        <v/>
      </c>
      <c r="E45" s="107" t="str">
        <f t="shared" si="1"/>
        <v/>
      </c>
      <c r="F45" s="114" t="str">
        <f>IF(Torque_1!$A19="","",TEXT(Torque_1!R19,Calcu!$S$96))</f>
        <v/>
      </c>
      <c r="G45" s="107" t="str">
        <f>IF(Torque_1!$A19="","",TEXT(Torque_1!S19,Calcu!$S$96))</f>
        <v/>
      </c>
      <c r="H45" s="108" t="str">
        <f>IF(Torque_1!$A19="","",TEXT(Torque_1!T19,Calcu!$S$96))</f>
        <v/>
      </c>
      <c r="I45" s="47"/>
      <c r="K45" s="443"/>
      <c r="L45" s="438"/>
      <c r="M45" s="107" t="str">
        <f t="shared" si="0"/>
        <v/>
      </c>
      <c r="N45" s="107" t="str">
        <f t="shared" si="0"/>
        <v/>
      </c>
      <c r="O45" s="114" t="str">
        <f>IF(Torque_1!$A19="","",TEXT(Torque_1!Y19,Calcu_ADJ!$S$96))</f>
        <v/>
      </c>
      <c r="P45" s="107" t="str">
        <f>IF(Torque_1!$A19="","",TEXT(Torque_1!Z19,Calcu_ADJ!$S$96))</f>
        <v/>
      </c>
      <c r="Q45" s="108" t="str">
        <f>IF(Torque_1!$A19="","",TEXT(Torque_1!AA19,Calcu_ADJ!$S$96))</f>
        <v/>
      </c>
    </row>
    <row r="46" spans="2:17" s="42" customFormat="1" ht="15" customHeight="1">
      <c r="B46" s="443"/>
      <c r="C46" s="438"/>
      <c r="D46" s="107" t="str">
        <f t="shared" si="1"/>
        <v/>
      </c>
      <c r="E46" s="107" t="str">
        <f t="shared" si="1"/>
        <v/>
      </c>
      <c r="F46" s="114" t="str">
        <f>IF(Torque_1!$A20="","",TEXT(Torque_1!R20,Calcu!$S$96))</f>
        <v/>
      </c>
      <c r="G46" s="107" t="str">
        <f>IF(Torque_1!$A20="","",TEXT(Torque_1!S20,Calcu!$S$96))</f>
        <v/>
      </c>
      <c r="H46" s="108" t="str">
        <f>IF(Torque_1!$A20="","",TEXT(Torque_1!T20,Calcu!$S$96))</f>
        <v/>
      </c>
      <c r="I46" s="47"/>
      <c r="K46" s="443"/>
      <c r="L46" s="438"/>
      <c r="M46" s="107" t="str">
        <f t="shared" si="0"/>
        <v/>
      </c>
      <c r="N46" s="107" t="str">
        <f t="shared" si="0"/>
        <v/>
      </c>
      <c r="O46" s="114" t="str">
        <f>IF(Torque_1!$A20="","",TEXT(Torque_1!Y20,Calcu_ADJ!$S$96))</f>
        <v/>
      </c>
      <c r="P46" s="107" t="str">
        <f>IF(Torque_1!$A20="","",TEXT(Torque_1!Z20,Calcu_ADJ!$S$96))</f>
        <v/>
      </c>
      <c r="Q46" s="108" t="str">
        <f>IF(Torque_1!$A20="","",TEXT(Torque_1!AA20,Calcu_ADJ!$S$96))</f>
        <v/>
      </c>
    </row>
    <row r="47" spans="2:17" s="42" customFormat="1" ht="15" customHeight="1">
      <c r="B47" s="443"/>
      <c r="C47" s="438"/>
      <c r="D47" s="107" t="str">
        <f t="shared" ref="D47:E50" si="2">D26</f>
        <v/>
      </c>
      <c r="E47" s="107" t="str">
        <f t="shared" si="2"/>
        <v/>
      </c>
      <c r="F47" s="114" t="str">
        <f>IF(Torque_1!$A21="","",TEXT(Torque_1!R21,Calcu!$S$96))</f>
        <v/>
      </c>
      <c r="G47" s="107" t="str">
        <f>IF(Torque_1!$A21="","",TEXT(Torque_1!S21,Calcu!$S$96))</f>
        <v/>
      </c>
      <c r="H47" s="108" t="str">
        <f>IF(Torque_1!$A21="","",TEXT(Torque_1!T21,Calcu!$S$96))</f>
        <v/>
      </c>
      <c r="I47" s="47"/>
      <c r="K47" s="443"/>
      <c r="L47" s="438"/>
      <c r="M47" s="107" t="str">
        <f t="shared" si="0"/>
        <v/>
      </c>
      <c r="N47" s="107" t="str">
        <f t="shared" si="0"/>
        <v/>
      </c>
      <c r="O47" s="114" t="str">
        <f>IF(Torque_1!$A21="","",TEXT(Torque_1!Y21,Calcu_ADJ!$S$96))</f>
        <v/>
      </c>
      <c r="P47" s="107" t="str">
        <f>IF(Torque_1!$A21="","",TEXT(Torque_1!Z21,Calcu_ADJ!$S$96))</f>
        <v/>
      </c>
      <c r="Q47" s="108" t="str">
        <f>IF(Torque_1!$A21="","",TEXT(Torque_1!AA21,Calcu_ADJ!$S$96))</f>
        <v/>
      </c>
    </row>
    <row r="48" spans="2:17" s="42" customFormat="1" ht="15" customHeight="1">
      <c r="B48" s="443"/>
      <c r="C48" s="438"/>
      <c r="D48" s="107" t="str">
        <f t="shared" si="2"/>
        <v/>
      </c>
      <c r="E48" s="107" t="str">
        <f t="shared" si="2"/>
        <v/>
      </c>
      <c r="F48" s="114" t="str">
        <f>IF(Torque_1!$A22="","",TEXT(Torque_1!R22,Calcu!$S$96))</f>
        <v/>
      </c>
      <c r="G48" s="107" t="str">
        <f>IF(Torque_1!$A22="","",TEXT(Torque_1!S22,Calcu!$S$96))</f>
        <v/>
      </c>
      <c r="H48" s="108" t="str">
        <f>IF(Torque_1!$A22="","",TEXT(Torque_1!T22,Calcu!$S$96))</f>
        <v/>
      </c>
      <c r="I48" s="47"/>
      <c r="K48" s="443"/>
      <c r="L48" s="438"/>
      <c r="M48" s="107" t="str">
        <f t="shared" si="0"/>
        <v/>
      </c>
      <c r="N48" s="107" t="str">
        <f t="shared" si="0"/>
        <v/>
      </c>
      <c r="O48" s="114" t="str">
        <f>IF(Torque_1!$A22="","",TEXT(Torque_1!Y22,Calcu_ADJ!$S$96))</f>
        <v/>
      </c>
      <c r="P48" s="107" t="str">
        <f>IF(Torque_1!$A22="","",TEXT(Torque_1!Z22,Calcu_ADJ!$S$96))</f>
        <v/>
      </c>
      <c r="Q48" s="108" t="str">
        <f>IF(Torque_1!$A22="","",TEXT(Torque_1!AA22,Calcu_ADJ!$S$96))</f>
        <v/>
      </c>
    </row>
    <row r="49" spans="2:17" s="42" customFormat="1" ht="15" customHeight="1">
      <c r="B49" s="443"/>
      <c r="C49" s="438"/>
      <c r="D49" s="107" t="str">
        <f t="shared" si="2"/>
        <v/>
      </c>
      <c r="E49" s="107" t="str">
        <f t="shared" si="2"/>
        <v/>
      </c>
      <c r="F49" s="114" t="str">
        <f>IF(Torque_1!$A23="","",TEXT(Torque_1!R23,Calcu!$S$96))</f>
        <v/>
      </c>
      <c r="G49" s="107" t="str">
        <f>IF(Torque_1!$A23="","",TEXT(Torque_1!S23,Calcu!$S$96))</f>
        <v/>
      </c>
      <c r="H49" s="108" t="str">
        <f>IF(Torque_1!$A23="","",TEXT(Torque_1!T23,Calcu!$S$96))</f>
        <v/>
      </c>
      <c r="I49" s="47"/>
      <c r="K49" s="443"/>
      <c r="L49" s="438"/>
      <c r="M49" s="107" t="str">
        <f t="shared" si="0"/>
        <v/>
      </c>
      <c r="N49" s="107" t="str">
        <f t="shared" si="0"/>
        <v/>
      </c>
      <c r="O49" s="114" t="str">
        <f>IF(Torque_1!$A23="","",TEXT(Torque_1!Y23,Calcu_ADJ!$S$96))</f>
        <v/>
      </c>
      <c r="P49" s="107" t="str">
        <f>IF(Torque_1!$A23="","",TEXT(Torque_1!Z23,Calcu_ADJ!$S$96))</f>
        <v/>
      </c>
      <c r="Q49" s="108" t="str">
        <f>IF(Torque_1!$A23="","",TEXT(Torque_1!AA23,Calcu_ADJ!$S$96))</f>
        <v/>
      </c>
    </row>
    <row r="50" spans="2:17" s="42" customFormat="1" ht="15" customHeight="1">
      <c r="B50" s="444"/>
      <c r="C50" s="439"/>
      <c r="D50" s="109" t="str">
        <f t="shared" si="2"/>
        <v/>
      </c>
      <c r="E50" s="109" t="str">
        <f t="shared" si="2"/>
        <v/>
      </c>
      <c r="F50" s="115" t="str">
        <f>IF(Torque_1!$A24="","",TEXT(Torque_1!R24,Calcu!$S$96))</f>
        <v/>
      </c>
      <c r="G50" s="109" t="str">
        <f>IF(Torque_1!$A24="","",TEXT(Torque_1!S24,Calcu!$S$96))</f>
        <v/>
      </c>
      <c r="H50" s="110" t="str">
        <f>IF(Torque_1!$A24="","",TEXT(Torque_1!T24,Calcu!$S$96))</f>
        <v/>
      </c>
      <c r="I50" s="47"/>
      <c r="K50" s="444"/>
      <c r="L50" s="439"/>
      <c r="M50" s="109" t="str">
        <f t="shared" si="0"/>
        <v/>
      </c>
      <c r="N50" s="109" t="str">
        <f t="shared" si="0"/>
        <v/>
      </c>
      <c r="O50" s="115" t="str">
        <f>IF(Torque_1!$A24="","",TEXT(Torque_1!Y24,Calcu_ADJ!$S$96))</f>
        <v/>
      </c>
      <c r="P50" s="109" t="str">
        <f>IF(Torque_1!$A24="","",TEXT(Torque_1!Z24,Calcu_ADJ!$S$96))</f>
        <v/>
      </c>
      <c r="Q50" s="110" t="str">
        <f>IF(Torque_1!$A24="","",TEXT(Torque_1!AA24,Calcu_ADJ!$S$96))</f>
        <v/>
      </c>
    </row>
  </sheetData>
  <sortState ref="R5:S14">
    <sortCondition descending="1" ref="R5"/>
  </sortState>
  <mergeCells count="18">
    <mergeCell ref="K30:K50"/>
    <mergeCell ref="L30:L32"/>
    <mergeCell ref="L33:L50"/>
    <mergeCell ref="M7:N7"/>
    <mergeCell ref="O7:Q7"/>
    <mergeCell ref="K9:K29"/>
    <mergeCell ref="L9:L11"/>
    <mergeCell ref="L12:L29"/>
    <mergeCell ref="B9:B29"/>
    <mergeCell ref="B30:B50"/>
    <mergeCell ref="C12:C29"/>
    <mergeCell ref="C33:C50"/>
    <mergeCell ref="E4:F4"/>
    <mergeCell ref="E3:F3"/>
    <mergeCell ref="F7:H7"/>
    <mergeCell ref="C9:C11"/>
    <mergeCell ref="C30:C32"/>
    <mergeCell ref="D7:E7"/>
  </mergeCells>
  <phoneticPr fontId="8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C461"/>
  <sheetViews>
    <sheetView showGridLines="0" zoomScaleNormal="100" zoomScaleSheetLayoutView="100" workbookViewId="0"/>
  </sheetViews>
  <sheetFormatPr defaultColWidth="1.77734375" defaultRowHeight="18" customHeight="1"/>
  <cols>
    <col min="1" max="2" width="1.77734375" style="74"/>
    <col min="3" max="3" width="1.77734375" style="74" customWidth="1"/>
    <col min="4" max="7" width="1.77734375" style="74"/>
    <col min="8" max="8" width="1.77734375" style="74" customWidth="1"/>
    <col min="9" max="9" width="1.77734375" style="74"/>
    <col min="10" max="10" width="1.77734375" style="74" customWidth="1"/>
    <col min="11" max="14" width="1.77734375" style="74"/>
    <col min="15" max="15" width="1.77734375" style="74" customWidth="1"/>
    <col min="16" max="20" width="1.77734375" style="74"/>
    <col min="21" max="21" width="1.77734375" style="74" customWidth="1"/>
    <col min="22" max="32" width="1.77734375" style="74"/>
    <col min="33" max="33" width="1.77734375" style="74" customWidth="1"/>
    <col min="34" max="34" width="1.77734375" style="74"/>
    <col min="35" max="35" width="1.77734375" style="74" customWidth="1"/>
    <col min="36" max="45" width="1.77734375" style="74"/>
    <col min="46" max="46" width="1.77734375" style="135"/>
    <col min="47" max="16384" width="1.77734375" style="74"/>
  </cols>
  <sheetData>
    <row r="1" spans="1:46" s="155" customFormat="1" ht="31.5">
      <c r="A1" s="154" t="s">
        <v>421</v>
      </c>
    </row>
    <row r="2" spans="1:46" ht="18" customHeight="1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35"/>
      <c r="P2" s="135"/>
      <c r="Q2" s="135"/>
      <c r="R2" s="135"/>
      <c r="S2" s="135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</row>
    <row r="3" spans="1:46" s="155" customFormat="1" ht="18" customHeight="1">
      <c r="A3" s="157" t="s">
        <v>422</v>
      </c>
    </row>
    <row r="4" spans="1:46" s="155" customFormat="1" ht="18" customHeight="1">
      <c r="B4" s="463" t="s">
        <v>423</v>
      </c>
      <c r="C4" s="463"/>
      <c r="D4" s="463"/>
      <c r="E4" s="463"/>
      <c r="F4" s="463"/>
      <c r="G4" s="463"/>
      <c r="H4" s="463" t="s">
        <v>424</v>
      </c>
      <c r="I4" s="463"/>
      <c r="J4" s="463"/>
      <c r="K4" s="463"/>
      <c r="L4" s="463"/>
      <c r="M4" s="463"/>
      <c r="N4" s="464" t="s">
        <v>425</v>
      </c>
      <c r="O4" s="464"/>
      <c r="P4" s="464"/>
      <c r="Q4" s="464"/>
      <c r="R4" s="464"/>
      <c r="S4" s="464"/>
    </row>
    <row r="5" spans="1:46" s="155" customFormat="1" ht="18" customHeight="1">
      <c r="B5" s="465">
        <f>MAX(Calcu!D13:D30)</f>
        <v>0</v>
      </c>
      <c r="C5" s="466"/>
      <c r="D5" s="466"/>
      <c r="E5" s="466"/>
      <c r="F5" s="466"/>
      <c r="G5" s="466"/>
      <c r="H5" s="466">
        <f>Calcu!G3</f>
        <v>0</v>
      </c>
      <c r="I5" s="466"/>
      <c r="J5" s="466"/>
      <c r="K5" s="466"/>
      <c r="L5" s="466"/>
      <c r="M5" s="466"/>
      <c r="N5" s="467" t="s">
        <v>426</v>
      </c>
      <c r="O5" s="467"/>
      <c r="P5" s="467"/>
      <c r="Q5" s="467"/>
      <c r="R5" s="467"/>
      <c r="S5" s="467"/>
    </row>
    <row r="6" spans="1:46" ht="18" customHeight="1">
      <c r="A6" s="135"/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</row>
    <row r="7" spans="1:46" ht="18" customHeight="1">
      <c r="A7" s="75" t="s">
        <v>427</v>
      </c>
      <c r="C7" s="247"/>
      <c r="D7" s="247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</row>
    <row r="8" spans="1:46" ht="18" customHeight="1">
      <c r="A8" s="75"/>
      <c r="B8" s="75" t="s">
        <v>428</v>
      </c>
      <c r="C8" s="247"/>
      <c r="D8" s="247"/>
      <c r="E8" s="247"/>
      <c r="F8" s="247"/>
      <c r="G8" s="247"/>
      <c r="H8" s="247"/>
      <c r="I8" s="247"/>
      <c r="J8" s="247"/>
      <c r="K8" s="247"/>
      <c r="L8" s="247"/>
      <c r="M8" s="135"/>
      <c r="N8" s="135"/>
      <c r="O8" s="135"/>
      <c r="P8" s="247"/>
      <c r="Q8" s="247"/>
      <c r="R8" s="247"/>
      <c r="S8" s="247"/>
      <c r="T8" s="247"/>
      <c r="U8" s="247"/>
      <c r="V8" s="247"/>
      <c r="W8" s="247"/>
      <c r="X8" s="247"/>
      <c r="Y8" s="135"/>
      <c r="Z8" s="135"/>
      <c r="AA8" s="135"/>
      <c r="AB8" s="135"/>
      <c r="AC8" s="135"/>
      <c r="AD8" s="135"/>
      <c r="AE8" s="264"/>
      <c r="AF8" s="264"/>
      <c r="AG8" s="264"/>
      <c r="AH8" s="264"/>
      <c r="AI8" s="264"/>
      <c r="AJ8" s="264"/>
      <c r="AK8" s="264"/>
      <c r="AL8" s="135"/>
      <c r="AM8" s="135"/>
      <c r="AN8" s="135"/>
      <c r="AO8" s="135"/>
      <c r="AP8" s="135"/>
      <c r="AQ8" s="135"/>
      <c r="AR8" s="135"/>
      <c r="AS8" s="135"/>
      <c r="AT8" s="247"/>
    </row>
    <row r="9" spans="1:46" ht="18" customHeight="1">
      <c r="A9" s="75"/>
      <c r="B9" s="453" t="s">
        <v>108</v>
      </c>
      <c r="C9" s="454"/>
      <c r="D9" s="454"/>
      <c r="E9" s="454"/>
      <c r="F9" s="454"/>
      <c r="G9" s="455"/>
      <c r="H9" s="459" t="s">
        <v>116</v>
      </c>
      <c r="I9" s="460"/>
      <c r="J9" s="460"/>
      <c r="K9" s="460"/>
      <c r="L9" s="460"/>
      <c r="M9" s="460"/>
      <c r="N9" s="460"/>
      <c r="O9" s="460"/>
      <c r="P9" s="460"/>
      <c r="Q9" s="460"/>
      <c r="R9" s="460"/>
      <c r="S9" s="460"/>
      <c r="T9" s="460"/>
      <c r="U9" s="460"/>
      <c r="V9" s="460"/>
      <c r="W9" s="460"/>
      <c r="X9" s="460"/>
      <c r="Y9" s="460"/>
      <c r="Z9" s="461" t="s">
        <v>109</v>
      </c>
      <c r="AA9" s="461"/>
      <c r="AB9" s="461"/>
      <c r="AC9" s="461"/>
      <c r="AD9" s="461"/>
      <c r="AE9" s="461"/>
      <c r="AF9" s="461" t="s">
        <v>429</v>
      </c>
      <c r="AG9" s="461"/>
      <c r="AH9" s="461"/>
      <c r="AI9" s="461"/>
      <c r="AJ9" s="461"/>
      <c r="AK9" s="461"/>
      <c r="AL9" s="158"/>
      <c r="AM9" s="159"/>
      <c r="AN9" s="159"/>
      <c r="AO9" s="159"/>
      <c r="AP9" s="159"/>
      <c r="AQ9" s="159"/>
      <c r="AR9" s="135"/>
      <c r="AS9" s="135"/>
    </row>
    <row r="10" spans="1:46" ht="18" customHeight="1">
      <c r="A10" s="75"/>
      <c r="B10" s="456"/>
      <c r="C10" s="457"/>
      <c r="D10" s="457"/>
      <c r="E10" s="457"/>
      <c r="F10" s="457"/>
      <c r="G10" s="458"/>
      <c r="H10" s="459" t="s">
        <v>280</v>
      </c>
      <c r="I10" s="460"/>
      <c r="J10" s="460"/>
      <c r="K10" s="460"/>
      <c r="L10" s="460"/>
      <c r="M10" s="462"/>
      <c r="N10" s="459" t="s">
        <v>54</v>
      </c>
      <c r="O10" s="460"/>
      <c r="P10" s="460"/>
      <c r="Q10" s="460"/>
      <c r="R10" s="460"/>
      <c r="S10" s="462"/>
      <c r="T10" s="459" t="s">
        <v>55</v>
      </c>
      <c r="U10" s="460"/>
      <c r="V10" s="460"/>
      <c r="W10" s="460"/>
      <c r="X10" s="460"/>
      <c r="Y10" s="460"/>
      <c r="Z10" s="461"/>
      <c r="AA10" s="461"/>
      <c r="AB10" s="461"/>
      <c r="AC10" s="461"/>
      <c r="AD10" s="461"/>
      <c r="AE10" s="461"/>
      <c r="AF10" s="461"/>
      <c r="AG10" s="461"/>
      <c r="AH10" s="461"/>
      <c r="AI10" s="461"/>
      <c r="AJ10" s="461"/>
      <c r="AK10" s="461"/>
      <c r="AL10" s="158"/>
      <c r="AM10" s="159"/>
      <c r="AN10" s="159"/>
      <c r="AO10" s="159"/>
      <c r="AP10" s="159"/>
      <c r="AQ10" s="159"/>
      <c r="AR10" s="135"/>
      <c r="AS10" s="135"/>
    </row>
    <row r="11" spans="1:46" ht="18" customHeight="1">
      <c r="A11" s="75"/>
      <c r="B11" s="448">
        <v>0</v>
      </c>
      <c r="C11" s="449"/>
      <c r="D11" s="449"/>
      <c r="E11" s="449"/>
      <c r="F11" s="449"/>
      <c r="G11" s="450"/>
      <c r="H11" s="448">
        <f>Torque_1!O4</f>
        <v>0</v>
      </c>
      <c r="I11" s="449"/>
      <c r="J11" s="449"/>
      <c r="K11" s="449"/>
      <c r="L11" s="449"/>
      <c r="M11" s="450"/>
      <c r="N11" s="448">
        <f>Torque_1!P4</f>
        <v>0</v>
      </c>
      <c r="O11" s="449"/>
      <c r="P11" s="449"/>
      <c r="Q11" s="449"/>
      <c r="R11" s="449"/>
      <c r="S11" s="450"/>
      <c r="T11" s="448">
        <f>Torque_1!Q4</f>
        <v>0</v>
      </c>
      <c r="U11" s="449"/>
      <c r="V11" s="449"/>
      <c r="W11" s="449"/>
      <c r="X11" s="449"/>
      <c r="Y11" s="449"/>
      <c r="Z11" s="451">
        <f>AVERAGE(H11:Y11)</f>
        <v>0</v>
      </c>
      <c r="AA11" s="451"/>
      <c r="AB11" s="451"/>
      <c r="AC11" s="451"/>
      <c r="AD11" s="451"/>
      <c r="AE11" s="451"/>
      <c r="AF11" s="452">
        <f>STDEV(H11:Y11)</f>
        <v>0</v>
      </c>
      <c r="AG11" s="452"/>
      <c r="AH11" s="452"/>
      <c r="AI11" s="452"/>
      <c r="AJ11" s="452"/>
      <c r="AK11" s="452"/>
      <c r="AL11" s="160"/>
      <c r="AM11" s="76"/>
      <c r="AN11" s="76"/>
      <c r="AO11" s="76"/>
      <c r="AP11" s="76"/>
      <c r="AQ11" s="76"/>
      <c r="AR11" s="135"/>
      <c r="AS11" s="135"/>
    </row>
    <row r="12" spans="1:46" ht="18" customHeight="1">
      <c r="A12" s="75"/>
      <c r="B12" s="448">
        <f>B5</f>
        <v>0</v>
      </c>
      <c r="C12" s="449"/>
      <c r="D12" s="449"/>
      <c r="E12" s="449"/>
      <c r="F12" s="449"/>
      <c r="G12" s="450"/>
      <c r="H12" s="448">
        <f>Torque_1!O5</f>
        <v>0</v>
      </c>
      <c r="I12" s="449"/>
      <c r="J12" s="449"/>
      <c r="K12" s="449"/>
      <c r="L12" s="449"/>
      <c r="M12" s="450"/>
      <c r="N12" s="448">
        <f>Torque_1!P5</f>
        <v>0</v>
      </c>
      <c r="O12" s="449"/>
      <c r="P12" s="449"/>
      <c r="Q12" s="449"/>
      <c r="R12" s="449"/>
      <c r="S12" s="450"/>
      <c r="T12" s="448">
        <f>Torque_1!Q5</f>
        <v>0</v>
      </c>
      <c r="U12" s="449"/>
      <c r="V12" s="449"/>
      <c r="W12" s="449"/>
      <c r="X12" s="449"/>
      <c r="Y12" s="449"/>
      <c r="Z12" s="451">
        <f>AVERAGE(H12:Y12)</f>
        <v>0</v>
      </c>
      <c r="AA12" s="451"/>
      <c r="AB12" s="451"/>
      <c r="AC12" s="451"/>
      <c r="AD12" s="451"/>
      <c r="AE12" s="451"/>
      <c r="AF12" s="452">
        <f>STDEV(H12:Y12)</f>
        <v>0</v>
      </c>
      <c r="AG12" s="452"/>
      <c r="AH12" s="452"/>
      <c r="AI12" s="452"/>
      <c r="AJ12" s="452"/>
      <c r="AK12" s="452"/>
      <c r="AL12" s="160"/>
      <c r="AM12" s="76"/>
      <c r="AN12" s="76"/>
      <c r="AO12" s="76"/>
      <c r="AP12" s="76"/>
      <c r="AQ12" s="76"/>
      <c r="AR12" s="135"/>
      <c r="AS12" s="135"/>
    </row>
    <row r="13" spans="1:46" ht="18" customHeight="1">
      <c r="A13" s="75"/>
      <c r="B13" s="448">
        <v>0</v>
      </c>
      <c r="C13" s="449"/>
      <c r="D13" s="449"/>
      <c r="E13" s="449"/>
      <c r="F13" s="449"/>
      <c r="G13" s="450"/>
      <c r="H13" s="448">
        <f>Torque_1!O6</f>
        <v>0</v>
      </c>
      <c r="I13" s="449"/>
      <c r="J13" s="449"/>
      <c r="K13" s="449"/>
      <c r="L13" s="449"/>
      <c r="M13" s="450"/>
      <c r="N13" s="448">
        <f>Torque_1!P6</f>
        <v>0</v>
      </c>
      <c r="O13" s="449"/>
      <c r="P13" s="449"/>
      <c r="Q13" s="449"/>
      <c r="R13" s="449"/>
      <c r="S13" s="450"/>
      <c r="T13" s="448">
        <f>Torque_1!Q6</f>
        <v>0</v>
      </c>
      <c r="U13" s="449"/>
      <c r="V13" s="449"/>
      <c r="W13" s="449"/>
      <c r="X13" s="449"/>
      <c r="Y13" s="449"/>
      <c r="Z13" s="451">
        <f>AVERAGE(H13:Y13)</f>
        <v>0</v>
      </c>
      <c r="AA13" s="451"/>
      <c r="AB13" s="451"/>
      <c r="AC13" s="451"/>
      <c r="AD13" s="451"/>
      <c r="AE13" s="451"/>
      <c r="AF13" s="452">
        <f>STDEV(H13:Y13)</f>
        <v>0</v>
      </c>
      <c r="AG13" s="452"/>
      <c r="AH13" s="452"/>
      <c r="AI13" s="452"/>
      <c r="AJ13" s="452"/>
      <c r="AK13" s="452"/>
      <c r="AL13" s="160"/>
      <c r="AM13" s="76"/>
      <c r="AN13" s="76"/>
      <c r="AO13" s="76"/>
      <c r="AP13" s="76"/>
      <c r="AQ13" s="76"/>
      <c r="AR13" s="135"/>
      <c r="AS13" s="135"/>
    </row>
    <row r="14" spans="1:46" ht="18" customHeight="1">
      <c r="A14" s="75"/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77"/>
      <c r="AA14" s="77"/>
      <c r="AB14" s="77"/>
      <c r="AC14" s="77"/>
      <c r="AD14" s="77"/>
      <c r="AE14" s="77"/>
      <c r="AF14" s="162"/>
      <c r="AG14" s="162"/>
      <c r="AH14" s="162"/>
      <c r="AI14" s="162"/>
      <c r="AJ14" s="162"/>
      <c r="AK14" s="162"/>
      <c r="AL14" s="76"/>
      <c r="AM14" s="76"/>
      <c r="AN14" s="76"/>
      <c r="AO14" s="76"/>
      <c r="AP14" s="76"/>
      <c r="AQ14" s="76"/>
      <c r="AR14" s="135"/>
      <c r="AS14" s="135"/>
    </row>
    <row r="15" spans="1:46" ht="18" customHeight="1">
      <c r="A15" s="75"/>
      <c r="B15" s="75" t="s">
        <v>430</v>
      </c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135"/>
      <c r="N15" s="135"/>
      <c r="O15" s="135"/>
      <c r="P15" s="247"/>
      <c r="Q15" s="247"/>
      <c r="R15" s="247"/>
      <c r="S15" s="247"/>
      <c r="T15" s="247"/>
      <c r="U15" s="247"/>
      <c r="V15" s="247"/>
      <c r="W15" s="247"/>
      <c r="X15" s="247"/>
      <c r="Y15" s="135"/>
      <c r="Z15" s="135"/>
      <c r="AA15" s="135"/>
      <c r="AB15" s="135"/>
      <c r="AC15" s="135"/>
      <c r="AD15" s="264"/>
      <c r="AE15" s="264"/>
      <c r="AF15" s="264"/>
      <c r="AG15" s="264"/>
      <c r="AH15" s="264"/>
      <c r="AI15" s="264"/>
      <c r="AJ15" s="264"/>
      <c r="AK15" s="264"/>
      <c r="AL15" s="135"/>
      <c r="AM15" s="135"/>
      <c r="AN15" s="135"/>
      <c r="AO15" s="135"/>
      <c r="AP15" s="135"/>
      <c r="AQ15" s="135"/>
      <c r="AR15" s="135"/>
      <c r="AS15" s="135"/>
      <c r="AT15" s="247"/>
    </row>
    <row r="16" spans="1:46" ht="18" customHeight="1">
      <c r="A16" s="75"/>
      <c r="B16" s="468" t="s">
        <v>108</v>
      </c>
      <c r="C16" s="454"/>
      <c r="D16" s="454"/>
      <c r="E16" s="454"/>
      <c r="F16" s="454"/>
      <c r="G16" s="455"/>
      <c r="H16" s="459" t="s">
        <v>116</v>
      </c>
      <c r="I16" s="460"/>
      <c r="J16" s="460"/>
      <c r="K16" s="460"/>
      <c r="L16" s="460"/>
      <c r="M16" s="460"/>
      <c r="N16" s="460"/>
      <c r="O16" s="460"/>
      <c r="P16" s="460"/>
      <c r="Q16" s="460"/>
      <c r="R16" s="460"/>
      <c r="S16" s="460"/>
      <c r="T16" s="460"/>
      <c r="U16" s="460"/>
      <c r="V16" s="460"/>
      <c r="W16" s="460"/>
      <c r="X16" s="460"/>
      <c r="Y16" s="460"/>
      <c r="Z16" s="461" t="s">
        <v>109</v>
      </c>
      <c r="AA16" s="461"/>
      <c r="AB16" s="461"/>
      <c r="AC16" s="461"/>
      <c r="AD16" s="461"/>
      <c r="AE16" s="461"/>
      <c r="AF16" s="461" t="s">
        <v>429</v>
      </c>
      <c r="AG16" s="461"/>
      <c r="AH16" s="461"/>
      <c r="AI16" s="461"/>
      <c r="AJ16" s="461"/>
      <c r="AK16" s="461"/>
      <c r="AL16" s="158"/>
      <c r="AM16" s="159"/>
      <c r="AN16" s="159"/>
      <c r="AO16" s="159"/>
      <c r="AP16" s="159"/>
      <c r="AQ16" s="159"/>
      <c r="AR16" s="135"/>
      <c r="AS16" s="135"/>
    </row>
    <row r="17" spans="1:45" ht="18" customHeight="1">
      <c r="A17" s="75"/>
      <c r="B17" s="456"/>
      <c r="C17" s="457"/>
      <c r="D17" s="457"/>
      <c r="E17" s="457"/>
      <c r="F17" s="457"/>
      <c r="G17" s="458"/>
      <c r="H17" s="459" t="s">
        <v>280</v>
      </c>
      <c r="I17" s="460"/>
      <c r="J17" s="460"/>
      <c r="K17" s="460"/>
      <c r="L17" s="460"/>
      <c r="M17" s="462"/>
      <c r="N17" s="459" t="s">
        <v>54</v>
      </c>
      <c r="O17" s="460"/>
      <c r="P17" s="460"/>
      <c r="Q17" s="460"/>
      <c r="R17" s="460"/>
      <c r="S17" s="462"/>
      <c r="T17" s="459" t="s">
        <v>431</v>
      </c>
      <c r="U17" s="460"/>
      <c r="V17" s="460"/>
      <c r="W17" s="460"/>
      <c r="X17" s="460"/>
      <c r="Y17" s="460"/>
      <c r="Z17" s="461"/>
      <c r="AA17" s="461"/>
      <c r="AB17" s="461"/>
      <c r="AC17" s="461"/>
      <c r="AD17" s="461"/>
      <c r="AE17" s="461"/>
      <c r="AF17" s="461"/>
      <c r="AG17" s="461"/>
      <c r="AH17" s="461"/>
      <c r="AI17" s="461"/>
      <c r="AJ17" s="461"/>
      <c r="AK17" s="461"/>
      <c r="AL17" s="158"/>
      <c r="AM17" s="159"/>
      <c r="AN17" s="159"/>
      <c r="AO17" s="159"/>
      <c r="AP17" s="159"/>
      <c r="AQ17" s="159"/>
      <c r="AR17" s="135"/>
      <c r="AS17" s="135"/>
    </row>
    <row r="18" spans="1:45" ht="18" customHeight="1">
      <c r="A18" s="75"/>
      <c r="B18" s="448">
        <f>Calcu!D13</f>
        <v>0</v>
      </c>
      <c r="C18" s="449"/>
      <c r="D18" s="449"/>
      <c r="E18" s="449"/>
      <c r="F18" s="449"/>
      <c r="G18" s="450"/>
      <c r="H18" s="448">
        <f>Calcu!E13</f>
        <v>0</v>
      </c>
      <c r="I18" s="449"/>
      <c r="J18" s="449"/>
      <c r="K18" s="449"/>
      <c r="L18" s="449"/>
      <c r="M18" s="450"/>
      <c r="N18" s="448">
        <f>Calcu!F13</f>
        <v>0</v>
      </c>
      <c r="O18" s="449"/>
      <c r="P18" s="449"/>
      <c r="Q18" s="449"/>
      <c r="R18" s="449"/>
      <c r="S18" s="450"/>
      <c r="T18" s="448">
        <f>Calcu!G13</f>
        <v>0</v>
      </c>
      <c r="U18" s="449"/>
      <c r="V18" s="449"/>
      <c r="W18" s="449"/>
      <c r="X18" s="449"/>
      <c r="Y18" s="450"/>
      <c r="Z18" s="469">
        <f>AVERAGE(H18:Y18)</f>
        <v>0</v>
      </c>
      <c r="AA18" s="470"/>
      <c r="AB18" s="470"/>
      <c r="AC18" s="470"/>
      <c r="AD18" s="470"/>
      <c r="AE18" s="471"/>
      <c r="AF18" s="472">
        <f>STDEV(H18:Y18)</f>
        <v>0</v>
      </c>
      <c r="AG18" s="473"/>
      <c r="AH18" s="473"/>
      <c r="AI18" s="473"/>
      <c r="AJ18" s="473"/>
      <c r="AK18" s="474"/>
      <c r="AL18" s="160"/>
      <c r="AM18" s="76"/>
      <c r="AN18" s="76"/>
      <c r="AO18" s="76"/>
      <c r="AP18" s="76"/>
      <c r="AQ18" s="76"/>
      <c r="AR18" s="135"/>
      <c r="AS18" s="135"/>
    </row>
    <row r="19" spans="1:45" ht="18" customHeight="1">
      <c r="A19" s="75"/>
      <c r="B19" s="448">
        <f>Calcu!D14</f>
        <v>0</v>
      </c>
      <c r="C19" s="449"/>
      <c r="D19" s="449"/>
      <c r="E19" s="449"/>
      <c r="F19" s="449"/>
      <c r="G19" s="450"/>
      <c r="H19" s="448">
        <f>Calcu!E14</f>
        <v>0</v>
      </c>
      <c r="I19" s="449"/>
      <c r="J19" s="449"/>
      <c r="K19" s="449"/>
      <c r="L19" s="449"/>
      <c r="M19" s="450"/>
      <c r="N19" s="448">
        <f>Calcu!F14</f>
        <v>0</v>
      </c>
      <c r="O19" s="449"/>
      <c r="P19" s="449"/>
      <c r="Q19" s="449"/>
      <c r="R19" s="449"/>
      <c r="S19" s="450"/>
      <c r="T19" s="448">
        <f>Calcu!G14</f>
        <v>0</v>
      </c>
      <c r="U19" s="449"/>
      <c r="V19" s="449"/>
      <c r="W19" s="449"/>
      <c r="X19" s="449"/>
      <c r="Y19" s="450"/>
      <c r="Z19" s="469">
        <f t="shared" ref="Z19:Z35" si="0">AVERAGE(H19:Y19)</f>
        <v>0</v>
      </c>
      <c r="AA19" s="470"/>
      <c r="AB19" s="470"/>
      <c r="AC19" s="470"/>
      <c r="AD19" s="470"/>
      <c r="AE19" s="471"/>
      <c r="AF19" s="472">
        <f t="shared" ref="AF19:AF35" si="1">STDEV(H19:Y19)</f>
        <v>0</v>
      </c>
      <c r="AG19" s="473"/>
      <c r="AH19" s="473"/>
      <c r="AI19" s="473"/>
      <c r="AJ19" s="473"/>
      <c r="AK19" s="474"/>
      <c r="AL19" s="160"/>
      <c r="AM19" s="76"/>
      <c r="AN19" s="76"/>
      <c r="AO19" s="76"/>
      <c r="AP19" s="76"/>
      <c r="AQ19" s="76"/>
      <c r="AR19" s="135"/>
      <c r="AS19" s="135"/>
    </row>
    <row r="20" spans="1:45" ht="18" customHeight="1">
      <c r="A20" s="75"/>
      <c r="B20" s="448">
        <f>Calcu!D15</f>
        <v>0</v>
      </c>
      <c r="C20" s="449"/>
      <c r="D20" s="449"/>
      <c r="E20" s="449"/>
      <c r="F20" s="449"/>
      <c r="G20" s="450"/>
      <c r="H20" s="448">
        <f>Calcu!E15</f>
        <v>0</v>
      </c>
      <c r="I20" s="449"/>
      <c r="J20" s="449"/>
      <c r="K20" s="449"/>
      <c r="L20" s="449"/>
      <c r="M20" s="450"/>
      <c r="N20" s="448">
        <f>Calcu!F15</f>
        <v>0</v>
      </c>
      <c r="O20" s="449"/>
      <c r="P20" s="449"/>
      <c r="Q20" s="449"/>
      <c r="R20" s="449"/>
      <c r="S20" s="450"/>
      <c r="T20" s="448">
        <f>Calcu!G15</f>
        <v>0</v>
      </c>
      <c r="U20" s="449"/>
      <c r="V20" s="449"/>
      <c r="W20" s="449"/>
      <c r="X20" s="449"/>
      <c r="Y20" s="450"/>
      <c r="Z20" s="469">
        <f t="shared" si="0"/>
        <v>0</v>
      </c>
      <c r="AA20" s="470"/>
      <c r="AB20" s="470"/>
      <c r="AC20" s="470"/>
      <c r="AD20" s="470"/>
      <c r="AE20" s="471"/>
      <c r="AF20" s="472">
        <f t="shared" si="1"/>
        <v>0</v>
      </c>
      <c r="AG20" s="473"/>
      <c r="AH20" s="473"/>
      <c r="AI20" s="473"/>
      <c r="AJ20" s="473"/>
      <c r="AK20" s="474"/>
      <c r="AL20" s="160"/>
      <c r="AM20" s="76"/>
      <c r="AN20" s="76"/>
      <c r="AO20" s="76"/>
      <c r="AP20" s="76"/>
      <c r="AQ20" s="76"/>
      <c r="AR20" s="135"/>
      <c r="AS20" s="135"/>
    </row>
    <row r="21" spans="1:45" ht="18" customHeight="1">
      <c r="A21" s="75"/>
      <c r="B21" s="448">
        <f>Calcu!D16</f>
        <v>0</v>
      </c>
      <c r="C21" s="449"/>
      <c r="D21" s="449"/>
      <c r="E21" s="449"/>
      <c r="F21" s="449"/>
      <c r="G21" s="450"/>
      <c r="H21" s="448">
        <f>Calcu!E16</f>
        <v>0</v>
      </c>
      <c r="I21" s="449"/>
      <c r="J21" s="449"/>
      <c r="K21" s="449"/>
      <c r="L21" s="449"/>
      <c r="M21" s="450"/>
      <c r="N21" s="448">
        <f>Calcu!F16</f>
        <v>0</v>
      </c>
      <c r="O21" s="449"/>
      <c r="P21" s="449"/>
      <c r="Q21" s="449"/>
      <c r="R21" s="449"/>
      <c r="S21" s="450"/>
      <c r="T21" s="448">
        <f>Calcu!G16</f>
        <v>0</v>
      </c>
      <c r="U21" s="449"/>
      <c r="V21" s="449"/>
      <c r="W21" s="449"/>
      <c r="X21" s="449"/>
      <c r="Y21" s="450"/>
      <c r="Z21" s="469">
        <f t="shared" si="0"/>
        <v>0</v>
      </c>
      <c r="AA21" s="470"/>
      <c r="AB21" s="470"/>
      <c r="AC21" s="470"/>
      <c r="AD21" s="470"/>
      <c r="AE21" s="471"/>
      <c r="AF21" s="472">
        <f t="shared" si="1"/>
        <v>0</v>
      </c>
      <c r="AG21" s="473"/>
      <c r="AH21" s="473"/>
      <c r="AI21" s="473"/>
      <c r="AJ21" s="473"/>
      <c r="AK21" s="474"/>
      <c r="AL21" s="160"/>
      <c r="AM21" s="76"/>
      <c r="AN21" s="76"/>
      <c r="AO21" s="76"/>
      <c r="AP21" s="76"/>
      <c r="AQ21" s="76"/>
      <c r="AR21" s="135"/>
      <c r="AS21" s="135"/>
    </row>
    <row r="22" spans="1:45" ht="18" customHeight="1">
      <c r="A22" s="75"/>
      <c r="B22" s="448">
        <f>Calcu!D17</f>
        <v>0</v>
      </c>
      <c r="C22" s="449"/>
      <c r="D22" s="449"/>
      <c r="E22" s="449"/>
      <c r="F22" s="449"/>
      <c r="G22" s="450"/>
      <c r="H22" s="448">
        <f>Calcu!E17</f>
        <v>0</v>
      </c>
      <c r="I22" s="449"/>
      <c r="J22" s="449"/>
      <c r="K22" s="449"/>
      <c r="L22" s="449"/>
      <c r="M22" s="450"/>
      <c r="N22" s="448">
        <f>Calcu!F17</f>
        <v>0</v>
      </c>
      <c r="O22" s="449"/>
      <c r="P22" s="449"/>
      <c r="Q22" s="449"/>
      <c r="R22" s="449"/>
      <c r="S22" s="450"/>
      <c r="T22" s="448">
        <f>Calcu!G17</f>
        <v>0</v>
      </c>
      <c r="U22" s="449"/>
      <c r="V22" s="449"/>
      <c r="W22" s="449"/>
      <c r="X22" s="449"/>
      <c r="Y22" s="450"/>
      <c r="Z22" s="469">
        <f t="shared" si="0"/>
        <v>0</v>
      </c>
      <c r="AA22" s="470"/>
      <c r="AB22" s="470"/>
      <c r="AC22" s="470"/>
      <c r="AD22" s="470"/>
      <c r="AE22" s="471"/>
      <c r="AF22" s="472">
        <f t="shared" si="1"/>
        <v>0</v>
      </c>
      <c r="AG22" s="473"/>
      <c r="AH22" s="473"/>
      <c r="AI22" s="473"/>
      <c r="AJ22" s="473"/>
      <c r="AK22" s="474"/>
      <c r="AL22" s="160"/>
      <c r="AM22" s="76"/>
      <c r="AN22" s="76"/>
      <c r="AO22" s="76"/>
      <c r="AP22" s="76"/>
      <c r="AQ22" s="76"/>
      <c r="AR22" s="135"/>
      <c r="AS22" s="135"/>
    </row>
    <row r="23" spans="1:45" ht="18" customHeight="1">
      <c r="A23" s="75"/>
      <c r="B23" s="448">
        <f>Calcu!D18</f>
        <v>0</v>
      </c>
      <c r="C23" s="449"/>
      <c r="D23" s="449"/>
      <c r="E23" s="449"/>
      <c r="F23" s="449"/>
      <c r="G23" s="450"/>
      <c r="H23" s="448">
        <f>Calcu!E18</f>
        <v>0</v>
      </c>
      <c r="I23" s="449"/>
      <c r="J23" s="449"/>
      <c r="K23" s="449"/>
      <c r="L23" s="449"/>
      <c r="M23" s="450"/>
      <c r="N23" s="448">
        <f>Calcu!F18</f>
        <v>0</v>
      </c>
      <c r="O23" s="449"/>
      <c r="P23" s="449"/>
      <c r="Q23" s="449"/>
      <c r="R23" s="449"/>
      <c r="S23" s="450"/>
      <c r="T23" s="448">
        <f>Calcu!G18</f>
        <v>0</v>
      </c>
      <c r="U23" s="449"/>
      <c r="V23" s="449"/>
      <c r="W23" s="449"/>
      <c r="X23" s="449"/>
      <c r="Y23" s="450"/>
      <c r="Z23" s="469">
        <f t="shared" si="0"/>
        <v>0</v>
      </c>
      <c r="AA23" s="470"/>
      <c r="AB23" s="470"/>
      <c r="AC23" s="470"/>
      <c r="AD23" s="470"/>
      <c r="AE23" s="471"/>
      <c r="AF23" s="472">
        <f t="shared" si="1"/>
        <v>0</v>
      </c>
      <c r="AG23" s="473"/>
      <c r="AH23" s="473"/>
      <c r="AI23" s="473"/>
      <c r="AJ23" s="473"/>
      <c r="AK23" s="474"/>
      <c r="AL23" s="160"/>
      <c r="AM23" s="76"/>
      <c r="AN23" s="76"/>
      <c r="AO23" s="76"/>
      <c r="AP23" s="76"/>
      <c r="AQ23" s="76"/>
      <c r="AR23" s="135"/>
      <c r="AS23" s="135"/>
    </row>
    <row r="24" spans="1:45" ht="18" customHeight="1">
      <c r="A24" s="75"/>
      <c r="B24" s="448">
        <f>Calcu!D19</f>
        <v>0</v>
      </c>
      <c r="C24" s="449"/>
      <c r="D24" s="449"/>
      <c r="E24" s="449"/>
      <c r="F24" s="449"/>
      <c r="G24" s="450"/>
      <c r="H24" s="448">
        <f>Calcu!E19</f>
        <v>0</v>
      </c>
      <c r="I24" s="449"/>
      <c r="J24" s="449"/>
      <c r="K24" s="449"/>
      <c r="L24" s="449"/>
      <c r="M24" s="450"/>
      <c r="N24" s="448">
        <f>Calcu!F19</f>
        <v>0</v>
      </c>
      <c r="O24" s="449"/>
      <c r="P24" s="449"/>
      <c r="Q24" s="449"/>
      <c r="R24" s="449"/>
      <c r="S24" s="450"/>
      <c r="T24" s="448">
        <f>Calcu!G19</f>
        <v>0</v>
      </c>
      <c r="U24" s="449"/>
      <c r="V24" s="449"/>
      <c r="W24" s="449"/>
      <c r="X24" s="449"/>
      <c r="Y24" s="450"/>
      <c r="Z24" s="469">
        <f t="shared" si="0"/>
        <v>0</v>
      </c>
      <c r="AA24" s="470"/>
      <c r="AB24" s="470"/>
      <c r="AC24" s="470"/>
      <c r="AD24" s="470"/>
      <c r="AE24" s="471"/>
      <c r="AF24" s="472">
        <f t="shared" si="1"/>
        <v>0</v>
      </c>
      <c r="AG24" s="473"/>
      <c r="AH24" s="473"/>
      <c r="AI24" s="473"/>
      <c r="AJ24" s="473"/>
      <c r="AK24" s="474"/>
      <c r="AL24" s="160"/>
      <c r="AM24" s="76"/>
      <c r="AN24" s="76"/>
      <c r="AO24" s="76"/>
      <c r="AP24" s="76"/>
      <c r="AQ24" s="76"/>
      <c r="AR24" s="135"/>
      <c r="AS24" s="135"/>
    </row>
    <row r="25" spans="1:45" ht="18" customHeight="1">
      <c r="A25" s="75"/>
      <c r="B25" s="448">
        <f>Calcu!D20</f>
        <v>0</v>
      </c>
      <c r="C25" s="449"/>
      <c r="D25" s="449"/>
      <c r="E25" s="449"/>
      <c r="F25" s="449"/>
      <c r="G25" s="450"/>
      <c r="H25" s="448">
        <f>Calcu!E20</f>
        <v>0</v>
      </c>
      <c r="I25" s="449"/>
      <c r="J25" s="449"/>
      <c r="K25" s="449"/>
      <c r="L25" s="449"/>
      <c r="M25" s="450"/>
      <c r="N25" s="448">
        <f>Calcu!F20</f>
        <v>0</v>
      </c>
      <c r="O25" s="449"/>
      <c r="P25" s="449"/>
      <c r="Q25" s="449"/>
      <c r="R25" s="449"/>
      <c r="S25" s="450"/>
      <c r="T25" s="448">
        <f>Calcu!G20</f>
        <v>0</v>
      </c>
      <c r="U25" s="449"/>
      <c r="V25" s="449"/>
      <c r="W25" s="449"/>
      <c r="X25" s="449"/>
      <c r="Y25" s="450"/>
      <c r="Z25" s="469">
        <f t="shared" si="0"/>
        <v>0</v>
      </c>
      <c r="AA25" s="470"/>
      <c r="AB25" s="470"/>
      <c r="AC25" s="470"/>
      <c r="AD25" s="470"/>
      <c r="AE25" s="471"/>
      <c r="AF25" s="472">
        <f t="shared" si="1"/>
        <v>0</v>
      </c>
      <c r="AG25" s="473"/>
      <c r="AH25" s="473"/>
      <c r="AI25" s="473"/>
      <c r="AJ25" s="473"/>
      <c r="AK25" s="474"/>
      <c r="AL25" s="160"/>
      <c r="AM25" s="76"/>
      <c r="AN25" s="76"/>
      <c r="AO25" s="76"/>
      <c r="AP25" s="76"/>
      <c r="AQ25" s="76"/>
      <c r="AR25" s="135"/>
      <c r="AS25" s="135"/>
    </row>
    <row r="26" spans="1:45" ht="18" customHeight="1">
      <c r="A26" s="75"/>
      <c r="B26" s="448">
        <f>Calcu!D21</f>
        <v>0</v>
      </c>
      <c r="C26" s="449"/>
      <c r="D26" s="449"/>
      <c r="E26" s="449"/>
      <c r="F26" s="449"/>
      <c r="G26" s="450"/>
      <c r="H26" s="448">
        <f>Calcu!E21</f>
        <v>0</v>
      </c>
      <c r="I26" s="449"/>
      <c r="J26" s="449"/>
      <c r="K26" s="449"/>
      <c r="L26" s="449"/>
      <c r="M26" s="450"/>
      <c r="N26" s="448">
        <f>Calcu!F21</f>
        <v>0</v>
      </c>
      <c r="O26" s="449"/>
      <c r="P26" s="449"/>
      <c r="Q26" s="449"/>
      <c r="R26" s="449"/>
      <c r="S26" s="450"/>
      <c r="T26" s="448">
        <f>Calcu!G21</f>
        <v>0</v>
      </c>
      <c r="U26" s="449"/>
      <c r="V26" s="449"/>
      <c r="W26" s="449"/>
      <c r="X26" s="449"/>
      <c r="Y26" s="450"/>
      <c r="Z26" s="469">
        <f t="shared" si="0"/>
        <v>0</v>
      </c>
      <c r="AA26" s="470"/>
      <c r="AB26" s="470"/>
      <c r="AC26" s="470"/>
      <c r="AD26" s="470"/>
      <c r="AE26" s="471"/>
      <c r="AF26" s="472">
        <f t="shared" si="1"/>
        <v>0</v>
      </c>
      <c r="AG26" s="473"/>
      <c r="AH26" s="473"/>
      <c r="AI26" s="473"/>
      <c r="AJ26" s="473"/>
      <c r="AK26" s="474"/>
      <c r="AL26" s="160"/>
      <c r="AM26" s="76"/>
      <c r="AN26" s="76"/>
      <c r="AO26" s="76"/>
      <c r="AP26" s="76"/>
      <c r="AQ26" s="76"/>
      <c r="AR26" s="135"/>
      <c r="AS26" s="135"/>
    </row>
    <row r="27" spans="1:45" ht="18" customHeight="1">
      <c r="A27" s="75"/>
      <c r="B27" s="448">
        <f>Calcu!D22</f>
        <v>0</v>
      </c>
      <c r="C27" s="449"/>
      <c r="D27" s="449"/>
      <c r="E27" s="449"/>
      <c r="F27" s="449"/>
      <c r="G27" s="450"/>
      <c r="H27" s="448">
        <f>Calcu!E22</f>
        <v>0</v>
      </c>
      <c r="I27" s="449"/>
      <c r="J27" s="449"/>
      <c r="K27" s="449"/>
      <c r="L27" s="449"/>
      <c r="M27" s="450"/>
      <c r="N27" s="448">
        <f>Calcu!F22</f>
        <v>0</v>
      </c>
      <c r="O27" s="449"/>
      <c r="P27" s="449"/>
      <c r="Q27" s="449"/>
      <c r="R27" s="449"/>
      <c r="S27" s="450"/>
      <c r="T27" s="448">
        <f>Calcu!G22</f>
        <v>0</v>
      </c>
      <c r="U27" s="449"/>
      <c r="V27" s="449"/>
      <c r="W27" s="449"/>
      <c r="X27" s="449"/>
      <c r="Y27" s="450"/>
      <c r="Z27" s="469">
        <f t="shared" si="0"/>
        <v>0</v>
      </c>
      <c r="AA27" s="470"/>
      <c r="AB27" s="470"/>
      <c r="AC27" s="470"/>
      <c r="AD27" s="470"/>
      <c r="AE27" s="471"/>
      <c r="AF27" s="472">
        <f t="shared" si="1"/>
        <v>0</v>
      </c>
      <c r="AG27" s="473"/>
      <c r="AH27" s="473"/>
      <c r="AI27" s="473"/>
      <c r="AJ27" s="473"/>
      <c r="AK27" s="474"/>
      <c r="AL27" s="160"/>
      <c r="AM27" s="76"/>
      <c r="AN27" s="76"/>
      <c r="AO27" s="76"/>
      <c r="AP27" s="76"/>
      <c r="AQ27" s="76"/>
      <c r="AR27" s="135"/>
      <c r="AS27" s="135"/>
    </row>
    <row r="28" spans="1:45" ht="18" customHeight="1">
      <c r="A28" s="75"/>
      <c r="B28" s="448">
        <f>Calcu!D23</f>
        <v>0</v>
      </c>
      <c r="C28" s="449"/>
      <c r="D28" s="449"/>
      <c r="E28" s="449"/>
      <c r="F28" s="449"/>
      <c r="G28" s="450"/>
      <c r="H28" s="448">
        <f>Calcu!E23</f>
        <v>0</v>
      </c>
      <c r="I28" s="449"/>
      <c r="J28" s="449"/>
      <c r="K28" s="449"/>
      <c r="L28" s="449"/>
      <c r="M28" s="450"/>
      <c r="N28" s="448">
        <f>Calcu!F23</f>
        <v>0</v>
      </c>
      <c r="O28" s="449"/>
      <c r="P28" s="449"/>
      <c r="Q28" s="449"/>
      <c r="R28" s="449"/>
      <c r="S28" s="450"/>
      <c r="T28" s="448">
        <f>Calcu!G23</f>
        <v>0</v>
      </c>
      <c r="U28" s="449"/>
      <c r="V28" s="449"/>
      <c r="W28" s="449"/>
      <c r="X28" s="449"/>
      <c r="Y28" s="450"/>
      <c r="Z28" s="469">
        <f t="shared" si="0"/>
        <v>0</v>
      </c>
      <c r="AA28" s="470"/>
      <c r="AB28" s="470"/>
      <c r="AC28" s="470"/>
      <c r="AD28" s="470"/>
      <c r="AE28" s="471"/>
      <c r="AF28" s="472">
        <f t="shared" si="1"/>
        <v>0</v>
      </c>
      <c r="AG28" s="473"/>
      <c r="AH28" s="473"/>
      <c r="AI28" s="473"/>
      <c r="AJ28" s="473"/>
      <c r="AK28" s="474"/>
      <c r="AL28" s="160"/>
      <c r="AM28" s="76"/>
      <c r="AN28" s="76"/>
      <c r="AO28" s="76"/>
      <c r="AP28" s="76"/>
      <c r="AQ28" s="76"/>
      <c r="AR28" s="135"/>
      <c r="AS28" s="135"/>
    </row>
    <row r="29" spans="1:45" ht="18" customHeight="1">
      <c r="A29" s="75"/>
      <c r="B29" s="448">
        <f>Calcu!D24</f>
        <v>0</v>
      </c>
      <c r="C29" s="449"/>
      <c r="D29" s="449"/>
      <c r="E29" s="449"/>
      <c r="F29" s="449"/>
      <c r="G29" s="450"/>
      <c r="H29" s="448">
        <f>Calcu!E24</f>
        <v>0</v>
      </c>
      <c r="I29" s="449"/>
      <c r="J29" s="449"/>
      <c r="K29" s="449"/>
      <c r="L29" s="449"/>
      <c r="M29" s="450"/>
      <c r="N29" s="448">
        <f>Calcu!F24</f>
        <v>0</v>
      </c>
      <c r="O29" s="449"/>
      <c r="P29" s="449"/>
      <c r="Q29" s="449"/>
      <c r="R29" s="449"/>
      <c r="S29" s="450"/>
      <c r="T29" s="448">
        <f>Calcu!G24</f>
        <v>0</v>
      </c>
      <c r="U29" s="449"/>
      <c r="V29" s="449"/>
      <c r="W29" s="449"/>
      <c r="X29" s="449"/>
      <c r="Y29" s="450"/>
      <c r="Z29" s="469">
        <f t="shared" si="0"/>
        <v>0</v>
      </c>
      <c r="AA29" s="470"/>
      <c r="AB29" s="470"/>
      <c r="AC29" s="470"/>
      <c r="AD29" s="470"/>
      <c r="AE29" s="471"/>
      <c r="AF29" s="472">
        <f t="shared" si="1"/>
        <v>0</v>
      </c>
      <c r="AG29" s="473"/>
      <c r="AH29" s="473"/>
      <c r="AI29" s="473"/>
      <c r="AJ29" s="473"/>
      <c r="AK29" s="474"/>
      <c r="AL29" s="160"/>
      <c r="AM29" s="76"/>
      <c r="AN29" s="76"/>
      <c r="AO29" s="76"/>
      <c r="AP29" s="76"/>
      <c r="AQ29" s="76"/>
      <c r="AR29" s="135"/>
      <c r="AS29" s="135"/>
    </row>
    <row r="30" spans="1:45" ht="18" customHeight="1">
      <c r="A30" s="75"/>
      <c r="B30" s="448">
        <f>Calcu!D25</f>
        <v>0</v>
      </c>
      <c r="C30" s="449"/>
      <c r="D30" s="449"/>
      <c r="E30" s="449"/>
      <c r="F30" s="449"/>
      <c r="G30" s="450"/>
      <c r="H30" s="448">
        <f>Calcu!E25</f>
        <v>0</v>
      </c>
      <c r="I30" s="449"/>
      <c r="J30" s="449"/>
      <c r="K30" s="449"/>
      <c r="L30" s="449"/>
      <c r="M30" s="450"/>
      <c r="N30" s="448">
        <f>Calcu!F25</f>
        <v>0</v>
      </c>
      <c r="O30" s="449"/>
      <c r="P30" s="449"/>
      <c r="Q30" s="449"/>
      <c r="R30" s="449"/>
      <c r="S30" s="450"/>
      <c r="T30" s="448">
        <f>Calcu!G25</f>
        <v>0</v>
      </c>
      <c r="U30" s="449"/>
      <c r="V30" s="449"/>
      <c r="W30" s="449"/>
      <c r="X30" s="449"/>
      <c r="Y30" s="450"/>
      <c r="Z30" s="469">
        <f t="shared" si="0"/>
        <v>0</v>
      </c>
      <c r="AA30" s="470"/>
      <c r="AB30" s="470"/>
      <c r="AC30" s="470"/>
      <c r="AD30" s="470"/>
      <c r="AE30" s="471"/>
      <c r="AF30" s="472">
        <f t="shared" si="1"/>
        <v>0</v>
      </c>
      <c r="AG30" s="473"/>
      <c r="AH30" s="473"/>
      <c r="AI30" s="473"/>
      <c r="AJ30" s="473"/>
      <c r="AK30" s="474"/>
      <c r="AL30" s="160"/>
      <c r="AM30" s="76"/>
      <c r="AN30" s="76"/>
      <c r="AO30" s="76"/>
      <c r="AP30" s="76"/>
      <c r="AQ30" s="76"/>
      <c r="AR30" s="135"/>
      <c r="AS30" s="135"/>
    </row>
    <row r="31" spans="1:45" ht="18" customHeight="1">
      <c r="A31" s="75"/>
      <c r="B31" s="448">
        <f>Calcu!D26</f>
        <v>0</v>
      </c>
      <c r="C31" s="449"/>
      <c r="D31" s="449"/>
      <c r="E31" s="449"/>
      <c r="F31" s="449"/>
      <c r="G31" s="450"/>
      <c r="H31" s="448">
        <f>Calcu!E26</f>
        <v>0</v>
      </c>
      <c r="I31" s="449"/>
      <c r="J31" s="449"/>
      <c r="K31" s="449"/>
      <c r="L31" s="449"/>
      <c r="M31" s="450"/>
      <c r="N31" s="448">
        <f>Calcu!F26</f>
        <v>0</v>
      </c>
      <c r="O31" s="449"/>
      <c r="P31" s="449"/>
      <c r="Q31" s="449"/>
      <c r="R31" s="449"/>
      <c r="S31" s="450"/>
      <c r="T31" s="448">
        <f>Calcu!G26</f>
        <v>0</v>
      </c>
      <c r="U31" s="449"/>
      <c r="V31" s="449"/>
      <c r="W31" s="449"/>
      <c r="X31" s="449"/>
      <c r="Y31" s="450"/>
      <c r="Z31" s="469">
        <f t="shared" si="0"/>
        <v>0</v>
      </c>
      <c r="AA31" s="470"/>
      <c r="AB31" s="470"/>
      <c r="AC31" s="470"/>
      <c r="AD31" s="470"/>
      <c r="AE31" s="471"/>
      <c r="AF31" s="472">
        <f t="shared" si="1"/>
        <v>0</v>
      </c>
      <c r="AG31" s="473"/>
      <c r="AH31" s="473"/>
      <c r="AI31" s="473"/>
      <c r="AJ31" s="473"/>
      <c r="AK31" s="474"/>
      <c r="AL31" s="160"/>
      <c r="AM31" s="76"/>
      <c r="AN31" s="76"/>
      <c r="AO31" s="76"/>
      <c r="AP31" s="76"/>
      <c r="AQ31" s="76"/>
      <c r="AR31" s="135"/>
      <c r="AS31" s="135"/>
    </row>
    <row r="32" spans="1:45" ht="18" customHeight="1">
      <c r="A32" s="75"/>
      <c r="B32" s="448">
        <f>Calcu!D27</f>
        <v>0</v>
      </c>
      <c r="C32" s="449"/>
      <c r="D32" s="449"/>
      <c r="E32" s="449"/>
      <c r="F32" s="449"/>
      <c r="G32" s="450"/>
      <c r="H32" s="448">
        <f>Calcu!E27</f>
        <v>0</v>
      </c>
      <c r="I32" s="449"/>
      <c r="J32" s="449"/>
      <c r="K32" s="449"/>
      <c r="L32" s="449"/>
      <c r="M32" s="450"/>
      <c r="N32" s="448">
        <f>Calcu!F27</f>
        <v>0</v>
      </c>
      <c r="O32" s="449"/>
      <c r="P32" s="449"/>
      <c r="Q32" s="449"/>
      <c r="R32" s="449"/>
      <c r="S32" s="450"/>
      <c r="T32" s="448">
        <f>Calcu!G27</f>
        <v>0</v>
      </c>
      <c r="U32" s="449"/>
      <c r="V32" s="449"/>
      <c r="W32" s="449"/>
      <c r="X32" s="449"/>
      <c r="Y32" s="450"/>
      <c r="Z32" s="469">
        <f t="shared" si="0"/>
        <v>0</v>
      </c>
      <c r="AA32" s="470"/>
      <c r="AB32" s="470"/>
      <c r="AC32" s="470"/>
      <c r="AD32" s="470"/>
      <c r="AE32" s="471"/>
      <c r="AF32" s="472">
        <f t="shared" si="1"/>
        <v>0</v>
      </c>
      <c r="AG32" s="473"/>
      <c r="AH32" s="473"/>
      <c r="AI32" s="473"/>
      <c r="AJ32" s="473"/>
      <c r="AK32" s="474"/>
      <c r="AL32" s="160"/>
      <c r="AM32" s="76"/>
      <c r="AN32" s="76"/>
      <c r="AO32" s="76"/>
      <c r="AP32" s="76"/>
      <c r="AQ32" s="76"/>
      <c r="AR32" s="135"/>
      <c r="AS32" s="135"/>
    </row>
    <row r="33" spans="1:46" ht="18" customHeight="1">
      <c r="A33" s="75"/>
      <c r="B33" s="448">
        <f>Calcu!D28</f>
        <v>0</v>
      </c>
      <c r="C33" s="449"/>
      <c r="D33" s="449"/>
      <c r="E33" s="449"/>
      <c r="F33" s="449"/>
      <c r="G33" s="450"/>
      <c r="H33" s="448">
        <f>Calcu!E28</f>
        <v>0</v>
      </c>
      <c r="I33" s="449"/>
      <c r="J33" s="449"/>
      <c r="K33" s="449"/>
      <c r="L33" s="449"/>
      <c r="M33" s="450"/>
      <c r="N33" s="448">
        <f>Calcu!F28</f>
        <v>0</v>
      </c>
      <c r="O33" s="449"/>
      <c r="P33" s="449"/>
      <c r="Q33" s="449"/>
      <c r="R33" s="449"/>
      <c r="S33" s="450"/>
      <c r="T33" s="448">
        <f>Calcu!G28</f>
        <v>0</v>
      </c>
      <c r="U33" s="449"/>
      <c r="V33" s="449"/>
      <c r="W33" s="449"/>
      <c r="X33" s="449"/>
      <c r="Y33" s="450"/>
      <c r="Z33" s="469">
        <f t="shared" si="0"/>
        <v>0</v>
      </c>
      <c r="AA33" s="470"/>
      <c r="AB33" s="470"/>
      <c r="AC33" s="470"/>
      <c r="AD33" s="470"/>
      <c r="AE33" s="471"/>
      <c r="AF33" s="472">
        <f t="shared" si="1"/>
        <v>0</v>
      </c>
      <c r="AG33" s="473"/>
      <c r="AH33" s="473"/>
      <c r="AI33" s="473"/>
      <c r="AJ33" s="473"/>
      <c r="AK33" s="474"/>
      <c r="AL33" s="160"/>
      <c r="AM33" s="76"/>
      <c r="AN33" s="76"/>
      <c r="AO33" s="76"/>
      <c r="AP33" s="76"/>
      <c r="AQ33" s="76"/>
      <c r="AR33" s="135"/>
      <c r="AS33" s="135"/>
    </row>
    <row r="34" spans="1:46" ht="18" customHeight="1">
      <c r="A34" s="75"/>
      <c r="B34" s="448">
        <f>Calcu!D29</f>
        <v>0</v>
      </c>
      <c r="C34" s="449"/>
      <c r="D34" s="449"/>
      <c r="E34" s="449"/>
      <c r="F34" s="449"/>
      <c r="G34" s="450"/>
      <c r="H34" s="448">
        <f>Calcu!E29</f>
        <v>0</v>
      </c>
      <c r="I34" s="449"/>
      <c r="J34" s="449"/>
      <c r="K34" s="449"/>
      <c r="L34" s="449"/>
      <c r="M34" s="450"/>
      <c r="N34" s="448">
        <f>Calcu!F29</f>
        <v>0</v>
      </c>
      <c r="O34" s="449"/>
      <c r="P34" s="449"/>
      <c r="Q34" s="449"/>
      <c r="R34" s="449"/>
      <c r="S34" s="450"/>
      <c r="T34" s="448">
        <f>Calcu!G29</f>
        <v>0</v>
      </c>
      <c r="U34" s="449"/>
      <c r="V34" s="449"/>
      <c r="W34" s="449"/>
      <c r="X34" s="449"/>
      <c r="Y34" s="450"/>
      <c r="Z34" s="469">
        <f t="shared" si="0"/>
        <v>0</v>
      </c>
      <c r="AA34" s="470"/>
      <c r="AB34" s="470"/>
      <c r="AC34" s="470"/>
      <c r="AD34" s="470"/>
      <c r="AE34" s="471"/>
      <c r="AF34" s="472">
        <f t="shared" si="1"/>
        <v>0</v>
      </c>
      <c r="AG34" s="473"/>
      <c r="AH34" s="473"/>
      <c r="AI34" s="473"/>
      <c r="AJ34" s="473"/>
      <c r="AK34" s="474"/>
      <c r="AL34" s="160"/>
      <c r="AM34" s="76"/>
      <c r="AN34" s="76"/>
      <c r="AO34" s="76"/>
      <c r="AP34" s="76"/>
      <c r="AQ34" s="76"/>
      <c r="AR34" s="135"/>
      <c r="AS34" s="135"/>
    </row>
    <row r="35" spans="1:46" ht="18" customHeight="1">
      <c r="A35" s="75"/>
      <c r="B35" s="448">
        <f>Calcu!D30</f>
        <v>0</v>
      </c>
      <c r="C35" s="449"/>
      <c r="D35" s="449"/>
      <c r="E35" s="449"/>
      <c r="F35" s="449"/>
      <c r="G35" s="450"/>
      <c r="H35" s="448">
        <f>Calcu!E30</f>
        <v>0</v>
      </c>
      <c r="I35" s="449"/>
      <c r="J35" s="449"/>
      <c r="K35" s="449"/>
      <c r="L35" s="449"/>
      <c r="M35" s="450"/>
      <c r="N35" s="448">
        <f>Calcu!F30</f>
        <v>0</v>
      </c>
      <c r="O35" s="449"/>
      <c r="P35" s="449"/>
      <c r="Q35" s="449"/>
      <c r="R35" s="449"/>
      <c r="S35" s="450"/>
      <c r="T35" s="448">
        <f>Calcu!G30</f>
        <v>0</v>
      </c>
      <c r="U35" s="449"/>
      <c r="V35" s="449"/>
      <c r="W35" s="449"/>
      <c r="X35" s="449"/>
      <c r="Y35" s="450"/>
      <c r="Z35" s="469">
        <f t="shared" si="0"/>
        <v>0</v>
      </c>
      <c r="AA35" s="470"/>
      <c r="AB35" s="470"/>
      <c r="AC35" s="470"/>
      <c r="AD35" s="470"/>
      <c r="AE35" s="471"/>
      <c r="AF35" s="472">
        <f t="shared" si="1"/>
        <v>0</v>
      </c>
      <c r="AG35" s="473"/>
      <c r="AH35" s="473"/>
      <c r="AI35" s="473"/>
      <c r="AJ35" s="473"/>
      <c r="AK35" s="474"/>
      <c r="AL35" s="160"/>
      <c r="AM35" s="76"/>
      <c r="AN35" s="76"/>
      <c r="AO35" s="76"/>
      <c r="AP35" s="76"/>
      <c r="AQ35" s="76"/>
      <c r="AR35" s="135"/>
      <c r="AS35" s="135"/>
    </row>
    <row r="36" spans="1:46" s="135" customFormat="1" ht="18" customHeight="1">
      <c r="A36" s="75"/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1"/>
      <c r="T36" s="161"/>
      <c r="U36" s="161"/>
      <c r="V36" s="161"/>
      <c r="W36" s="161"/>
      <c r="X36" s="161"/>
      <c r="Y36" s="161"/>
      <c r="Z36" s="77"/>
      <c r="AA36" s="77"/>
      <c r="AB36" s="77"/>
      <c r="AC36" s="77"/>
      <c r="AD36" s="77"/>
      <c r="AE36" s="77"/>
      <c r="AF36" s="164"/>
      <c r="AG36" s="164"/>
      <c r="AH36" s="164"/>
      <c r="AI36" s="164"/>
      <c r="AJ36" s="164"/>
      <c r="AK36" s="164"/>
      <c r="AL36" s="76"/>
      <c r="AM36" s="76"/>
      <c r="AN36" s="76"/>
      <c r="AO36" s="76"/>
      <c r="AP36" s="76"/>
      <c r="AQ36" s="76"/>
    </row>
    <row r="37" spans="1:46" s="135" customFormat="1" ht="18" customHeight="1">
      <c r="A37" s="75"/>
      <c r="B37" s="265" t="s">
        <v>110</v>
      </c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161"/>
      <c r="T37" s="161"/>
      <c r="U37" s="161"/>
      <c r="V37" s="161"/>
      <c r="W37" s="161"/>
      <c r="X37" s="161"/>
      <c r="Y37" s="161"/>
      <c r="Z37" s="77"/>
      <c r="AA37" s="77"/>
      <c r="AB37" s="77"/>
      <c r="AC37" s="77"/>
      <c r="AD37" s="77"/>
      <c r="AE37" s="77"/>
      <c r="AF37" s="164"/>
      <c r="AG37" s="164"/>
      <c r="AH37" s="164"/>
      <c r="AI37" s="164"/>
      <c r="AJ37" s="164"/>
      <c r="AK37" s="164"/>
      <c r="AL37" s="76"/>
      <c r="AM37" s="76"/>
      <c r="AN37" s="76"/>
      <c r="AO37" s="76"/>
      <c r="AP37" s="76"/>
      <c r="AQ37" s="76"/>
    </row>
    <row r="38" spans="1:46" ht="18" customHeight="1">
      <c r="A38" s="75"/>
      <c r="B38" s="476" t="s">
        <v>432</v>
      </c>
      <c r="C38" s="477"/>
      <c r="D38" s="477"/>
      <c r="E38" s="477"/>
      <c r="F38" s="477"/>
      <c r="G38" s="478"/>
      <c r="H38" s="517" t="s">
        <v>111</v>
      </c>
      <c r="I38" s="517"/>
      <c r="J38" s="517"/>
      <c r="K38" s="517"/>
      <c r="L38" s="517"/>
      <c r="M38" s="517"/>
      <c r="N38" s="517"/>
      <c r="O38" s="517"/>
      <c r="P38" s="517"/>
      <c r="Q38" s="517"/>
      <c r="R38" s="517"/>
      <c r="S38" s="517"/>
      <c r="T38" s="517"/>
      <c r="U38" s="517"/>
      <c r="V38" s="517"/>
      <c r="W38" s="518" t="s">
        <v>112</v>
      </c>
      <c r="X38" s="519"/>
      <c r="Y38" s="519"/>
      <c r="Z38" s="519"/>
      <c r="AA38" s="520"/>
      <c r="AB38" s="135"/>
      <c r="AT38" s="74"/>
    </row>
    <row r="39" spans="1:46" ht="18" customHeight="1">
      <c r="A39" s="75"/>
      <c r="B39" s="479"/>
      <c r="C39" s="480"/>
      <c r="D39" s="480"/>
      <c r="E39" s="480"/>
      <c r="F39" s="480"/>
      <c r="G39" s="481"/>
      <c r="H39" s="517" t="s">
        <v>113</v>
      </c>
      <c r="I39" s="517"/>
      <c r="J39" s="517"/>
      <c r="K39" s="517"/>
      <c r="L39" s="517"/>
      <c r="M39" s="517" t="s">
        <v>114</v>
      </c>
      <c r="N39" s="517"/>
      <c r="O39" s="517"/>
      <c r="P39" s="517"/>
      <c r="Q39" s="517"/>
      <c r="R39" s="517" t="s">
        <v>115</v>
      </c>
      <c r="S39" s="517"/>
      <c r="T39" s="517"/>
      <c r="U39" s="517"/>
      <c r="V39" s="517"/>
      <c r="W39" s="521" t="s">
        <v>433</v>
      </c>
      <c r="X39" s="522"/>
      <c r="Y39" s="522"/>
      <c r="Z39" s="522"/>
      <c r="AA39" s="522"/>
      <c r="AB39" s="135"/>
      <c r="AT39" s="74"/>
    </row>
    <row r="40" spans="1:46" ht="18" customHeight="1">
      <c r="A40" s="75"/>
      <c r="B40" s="448">
        <f>Calcu!D13</f>
        <v>0</v>
      </c>
      <c r="C40" s="449"/>
      <c r="D40" s="449"/>
      <c r="E40" s="449"/>
      <c r="F40" s="449"/>
      <c r="G40" s="450"/>
      <c r="H40" s="475">
        <f>Calcu!H13</f>
        <v>0</v>
      </c>
      <c r="I40" s="475"/>
      <c r="J40" s="475"/>
      <c r="K40" s="475"/>
      <c r="L40" s="475"/>
      <c r="M40" s="475">
        <f>Calcu!I13</f>
        <v>0</v>
      </c>
      <c r="N40" s="475"/>
      <c r="O40" s="475"/>
      <c r="P40" s="475"/>
      <c r="Q40" s="475"/>
      <c r="R40" s="475">
        <f>Calcu!J13</f>
        <v>0</v>
      </c>
      <c r="S40" s="475"/>
      <c r="T40" s="475"/>
      <c r="U40" s="475"/>
      <c r="V40" s="475"/>
      <c r="W40" s="452">
        <f>Calcu!K13</f>
        <v>0</v>
      </c>
      <c r="X40" s="452"/>
      <c r="Y40" s="452"/>
      <c r="Z40" s="452"/>
      <c r="AA40" s="452"/>
      <c r="AB40" s="135"/>
      <c r="AT40" s="74"/>
    </row>
    <row r="41" spans="1:46" ht="18" customHeight="1">
      <c r="A41" s="75"/>
      <c r="B41" s="448">
        <f>Calcu!D14</f>
        <v>0</v>
      </c>
      <c r="C41" s="449"/>
      <c r="D41" s="449"/>
      <c r="E41" s="449"/>
      <c r="F41" s="449"/>
      <c r="G41" s="450"/>
      <c r="H41" s="475">
        <f>Calcu!H14</f>
        <v>0</v>
      </c>
      <c r="I41" s="475"/>
      <c r="J41" s="475"/>
      <c r="K41" s="475"/>
      <c r="L41" s="475"/>
      <c r="M41" s="475">
        <f>Calcu!I14</f>
        <v>0</v>
      </c>
      <c r="N41" s="475"/>
      <c r="O41" s="475"/>
      <c r="P41" s="475"/>
      <c r="Q41" s="475"/>
      <c r="R41" s="475">
        <f>Calcu!J14</f>
        <v>0</v>
      </c>
      <c r="S41" s="475"/>
      <c r="T41" s="475"/>
      <c r="U41" s="475"/>
      <c r="V41" s="475"/>
      <c r="W41" s="452">
        <f>Calcu!K14</f>
        <v>0</v>
      </c>
      <c r="X41" s="452"/>
      <c r="Y41" s="452"/>
      <c r="Z41" s="452"/>
      <c r="AA41" s="452"/>
      <c r="AB41" s="135"/>
      <c r="AT41" s="74"/>
    </row>
    <row r="42" spans="1:46" ht="18" customHeight="1">
      <c r="A42" s="75"/>
      <c r="B42" s="448">
        <f>Calcu!D15</f>
        <v>0</v>
      </c>
      <c r="C42" s="449"/>
      <c r="D42" s="449"/>
      <c r="E42" s="449"/>
      <c r="F42" s="449"/>
      <c r="G42" s="450"/>
      <c r="H42" s="475">
        <f>Calcu!H15</f>
        <v>0</v>
      </c>
      <c r="I42" s="475"/>
      <c r="J42" s="475"/>
      <c r="K42" s="475"/>
      <c r="L42" s="475"/>
      <c r="M42" s="475">
        <f>Calcu!I15</f>
        <v>0</v>
      </c>
      <c r="N42" s="475"/>
      <c r="O42" s="475"/>
      <c r="P42" s="475"/>
      <c r="Q42" s="475"/>
      <c r="R42" s="475">
        <f>Calcu!J15</f>
        <v>0</v>
      </c>
      <c r="S42" s="475"/>
      <c r="T42" s="475"/>
      <c r="U42" s="475"/>
      <c r="V42" s="475"/>
      <c r="W42" s="452">
        <f>Calcu!K15</f>
        <v>0</v>
      </c>
      <c r="X42" s="452"/>
      <c r="Y42" s="452"/>
      <c r="Z42" s="452"/>
      <c r="AA42" s="452"/>
      <c r="AB42" s="135"/>
      <c r="AT42" s="74"/>
    </row>
    <row r="43" spans="1:46" ht="18" customHeight="1">
      <c r="A43" s="75"/>
      <c r="B43" s="448">
        <f>Calcu!D16</f>
        <v>0</v>
      </c>
      <c r="C43" s="449"/>
      <c r="D43" s="449"/>
      <c r="E43" s="449"/>
      <c r="F43" s="449"/>
      <c r="G43" s="450"/>
      <c r="H43" s="475">
        <f>Calcu!H16</f>
        <v>0</v>
      </c>
      <c r="I43" s="475"/>
      <c r="J43" s="475"/>
      <c r="K43" s="475"/>
      <c r="L43" s="475"/>
      <c r="M43" s="475">
        <f>Calcu!I16</f>
        <v>0</v>
      </c>
      <c r="N43" s="475"/>
      <c r="O43" s="475"/>
      <c r="P43" s="475"/>
      <c r="Q43" s="475"/>
      <c r="R43" s="475">
        <f>Calcu!J16</f>
        <v>0</v>
      </c>
      <c r="S43" s="475"/>
      <c r="T43" s="475"/>
      <c r="U43" s="475"/>
      <c r="V43" s="475"/>
      <c r="W43" s="452">
        <f>Calcu!K16</f>
        <v>0</v>
      </c>
      <c r="X43" s="452"/>
      <c r="Y43" s="452"/>
      <c r="Z43" s="452"/>
      <c r="AA43" s="452"/>
      <c r="AB43" s="135"/>
      <c r="AT43" s="74"/>
    </row>
    <row r="44" spans="1:46" ht="18" customHeight="1">
      <c r="A44" s="75"/>
      <c r="B44" s="448">
        <f>Calcu!D17</f>
        <v>0</v>
      </c>
      <c r="C44" s="449"/>
      <c r="D44" s="449"/>
      <c r="E44" s="449"/>
      <c r="F44" s="449"/>
      <c r="G44" s="450"/>
      <c r="H44" s="475">
        <f>Calcu!H17</f>
        <v>0</v>
      </c>
      <c r="I44" s="475"/>
      <c r="J44" s="475"/>
      <c r="K44" s="475"/>
      <c r="L44" s="475"/>
      <c r="M44" s="475">
        <f>Calcu!I17</f>
        <v>0</v>
      </c>
      <c r="N44" s="475"/>
      <c r="O44" s="475"/>
      <c r="P44" s="475"/>
      <c r="Q44" s="475"/>
      <c r="R44" s="475">
        <f>Calcu!J17</f>
        <v>0</v>
      </c>
      <c r="S44" s="475"/>
      <c r="T44" s="475"/>
      <c r="U44" s="475"/>
      <c r="V44" s="475"/>
      <c r="W44" s="452">
        <f>Calcu!K17</f>
        <v>0</v>
      </c>
      <c r="X44" s="452"/>
      <c r="Y44" s="452"/>
      <c r="Z44" s="452"/>
      <c r="AA44" s="452"/>
      <c r="AB44" s="135"/>
      <c r="AT44" s="74"/>
    </row>
    <row r="45" spans="1:46" ht="18" customHeight="1">
      <c r="A45" s="75"/>
      <c r="B45" s="448">
        <f>Calcu!D18</f>
        <v>0</v>
      </c>
      <c r="C45" s="449"/>
      <c r="D45" s="449"/>
      <c r="E45" s="449"/>
      <c r="F45" s="449"/>
      <c r="G45" s="450"/>
      <c r="H45" s="475">
        <f>Calcu!H18</f>
        <v>0</v>
      </c>
      <c r="I45" s="475"/>
      <c r="J45" s="475"/>
      <c r="K45" s="475"/>
      <c r="L45" s="475"/>
      <c r="M45" s="475">
        <f>Calcu!I18</f>
        <v>0</v>
      </c>
      <c r="N45" s="475"/>
      <c r="O45" s="475"/>
      <c r="P45" s="475"/>
      <c r="Q45" s="475"/>
      <c r="R45" s="475">
        <f>Calcu!J18</f>
        <v>0</v>
      </c>
      <c r="S45" s="475"/>
      <c r="T45" s="475"/>
      <c r="U45" s="475"/>
      <c r="V45" s="475"/>
      <c r="W45" s="452">
        <f>Calcu!K18</f>
        <v>0</v>
      </c>
      <c r="X45" s="452"/>
      <c r="Y45" s="452"/>
      <c r="Z45" s="452"/>
      <c r="AA45" s="452"/>
      <c r="AB45" s="135"/>
      <c r="AT45" s="74"/>
    </row>
    <row r="46" spans="1:46" ht="18" customHeight="1">
      <c r="A46" s="75"/>
      <c r="B46" s="448">
        <f>Calcu!D19</f>
        <v>0</v>
      </c>
      <c r="C46" s="449"/>
      <c r="D46" s="449"/>
      <c r="E46" s="449"/>
      <c r="F46" s="449"/>
      <c r="G46" s="450"/>
      <c r="H46" s="475">
        <f>Calcu!H19</f>
        <v>0</v>
      </c>
      <c r="I46" s="475"/>
      <c r="J46" s="475"/>
      <c r="K46" s="475"/>
      <c r="L46" s="475"/>
      <c r="M46" s="475">
        <f>Calcu!I19</f>
        <v>0</v>
      </c>
      <c r="N46" s="475"/>
      <c r="O46" s="475"/>
      <c r="P46" s="475"/>
      <c r="Q46" s="475"/>
      <c r="R46" s="475">
        <f>Calcu!J19</f>
        <v>0</v>
      </c>
      <c r="S46" s="475"/>
      <c r="T46" s="475"/>
      <c r="U46" s="475"/>
      <c r="V46" s="475"/>
      <c r="W46" s="452">
        <f>Calcu!K19</f>
        <v>0</v>
      </c>
      <c r="X46" s="452"/>
      <c r="Y46" s="452"/>
      <c r="Z46" s="452"/>
      <c r="AA46" s="452"/>
      <c r="AB46" s="135"/>
      <c r="AT46" s="74"/>
    </row>
    <row r="47" spans="1:46" ht="18" customHeight="1">
      <c r="A47" s="75"/>
      <c r="B47" s="448">
        <f>Calcu!D20</f>
        <v>0</v>
      </c>
      <c r="C47" s="449"/>
      <c r="D47" s="449"/>
      <c r="E47" s="449"/>
      <c r="F47" s="449"/>
      <c r="G47" s="450"/>
      <c r="H47" s="475">
        <f>Calcu!H20</f>
        <v>0</v>
      </c>
      <c r="I47" s="475"/>
      <c r="J47" s="475"/>
      <c r="K47" s="475"/>
      <c r="L47" s="475"/>
      <c r="M47" s="475">
        <f>Calcu!I20</f>
        <v>0</v>
      </c>
      <c r="N47" s="475"/>
      <c r="O47" s="475"/>
      <c r="P47" s="475"/>
      <c r="Q47" s="475"/>
      <c r="R47" s="475">
        <f>Calcu!J20</f>
        <v>0</v>
      </c>
      <c r="S47" s="475"/>
      <c r="T47" s="475"/>
      <c r="U47" s="475"/>
      <c r="V47" s="475"/>
      <c r="W47" s="452">
        <f>Calcu!K20</f>
        <v>0</v>
      </c>
      <c r="X47" s="452"/>
      <c r="Y47" s="452"/>
      <c r="Z47" s="452"/>
      <c r="AA47" s="452"/>
      <c r="AB47" s="135"/>
      <c r="AT47" s="74"/>
    </row>
    <row r="48" spans="1:46" ht="18" customHeight="1">
      <c r="A48" s="75"/>
      <c r="B48" s="448">
        <f>Calcu!D21</f>
        <v>0</v>
      </c>
      <c r="C48" s="449"/>
      <c r="D48" s="449"/>
      <c r="E48" s="449"/>
      <c r="F48" s="449"/>
      <c r="G48" s="450"/>
      <c r="H48" s="475">
        <f>Calcu!H21</f>
        <v>0</v>
      </c>
      <c r="I48" s="475"/>
      <c r="J48" s="475"/>
      <c r="K48" s="475"/>
      <c r="L48" s="475"/>
      <c r="M48" s="475">
        <f>Calcu!I21</f>
        <v>0</v>
      </c>
      <c r="N48" s="475"/>
      <c r="O48" s="475"/>
      <c r="P48" s="475"/>
      <c r="Q48" s="475"/>
      <c r="R48" s="475">
        <f>Calcu!J21</f>
        <v>0</v>
      </c>
      <c r="S48" s="475"/>
      <c r="T48" s="475"/>
      <c r="U48" s="475"/>
      <c r="V48" s="475"/>
      <c r="W48" s="452">
        <f>Calcu!K21</f>
        <v>0</v>
      </c>
      <c r="X48" s="452"/>
      <c r="Y48" s="452"/>
      <c r="Z48" s="452"/>
      <c r="AA48" s="452"/>
      <c r="AB48" s="135"/>
      <c r="AT48" s="74"/>
    </row>
    <row r="49" spans="1:46" ht="18" customHeight="1">
      <c r="A49" s="75"/>
      <c r="B49" s="448">
        <f>Calcu!D22</f>
        <v>0</v>
      </c>
      <c r="C49" s="449"/>
      <c r="D49" s="449"/>
      <c r="E49" s="449"/>
      <c r="F49" s="449"/>
      <c r="G49" s="450"/>
      <c r="H49" s="475">
        <f>Calcu!H22</f>
        <v>0</v>
      </c>
      <c r="I49" s="475"/>
      <c r="J49" s="475"/>
      <c r="K49" s="475"/>
      <c r="L49" s="475"/>
      <c r="M49" s="475">
        <f>Calcu!I22</f>
        <v>0</v>
      </c>
      <c r="N49" s="475"/>
      <c r="O49" s="475"/>
      <c r="P49" s="475"/>
      <c r="Q49" s="475"/>
      <c r="R49" s="475">
        <f>Calcu!J22</f>
        <v>0</v>
      </c>
      <c r="S49" s="475"/>
      <c r="T49" s="475"/>
      <c r="U49" s="475"/>
      <c r="V49" s="475"/>
      <c r="W49" s="452">
        <f>Calcu!K22</f>
        <v>0</v>
      </c>
      <c r="X49" s="452"/>
      <c r="Y49" s="452"/>
      <c r="Z49" s="452"/>
      <c r="AA49" s="452"/>
      <c r="AB49" s="135"/>
      <c r="AT49" s="74"/>
    </row>
    <row r="50" spans="1:46" ht="18" customHeight="1">
      <c r="A50" s="75"/>
      <c r="B50" s="448">
        <f>Calcu!D23</f>
        <v>0</v>
      </c>
      <c r="C50" s="449"/>
      <c r="D50" s="449"/>
      <c r="E50" s="449"/>
      <c r="F50" s="449"/>
      <c r="G50" s="450"/>
      <c r="H50" s="475">
        <f>Calcu!H23</f>
        <v>0</v>
      </c>
      <c r="I50" s="475"/>
      <c r="J50" s="475"/>
      <c r="K50" s="475"/>
      <c r="L50" s="475"/>
      <c r="M50" s="475">
        <f>Calcu!I23</f>
        <v>0</v>
      </c>
      <c r="N50" s="475"/>
      <c r="O50" s="475"/>
      <c r="P50" s="475"/>
      <c r="Q50" s="475"/>
      <c r="R50" s="475">
        <f>Calcu!J23</f>
        <v>0</v>
      </c>
      <c r="S50" s="475"/>
      <c r="T50" s="475"/>
      <c r="U50" s="475"/>
      <c r="V50" s="475"/>
      <c r="W50" s="452">
        <f>Calcu!K23</f>
        <v>0</v>
      </c>
      <c r="X50" s="452"/>
      <c r="Y50" s="452"/>
      <c r="Z50" s="452"/>
      <c r="AA50" s="452"/>
      <c r="AB50" s="135"/>
      <c r="AT50" s="74"/>
    </row>
    <row r="51" spans="1:46" ht="18" customHeight="1">
      <c r="A51" s="75"/>
      <c r="B51" s="448">
        <f>Calcu!D24</f>
        <v>0</v>
      </c>
      <c r="C51" s="449"/>
      <c r="D51" s="449"/>
      <c r="E51" s="449"/>
      <c r="F51" s="449"/>
      <c r="G51" s="450"/>
      <c r="H51" s="475">
        <f>Calcu!H24</f>
        <v>0</v>
      </c>
      <c r="I51" s="475"/>
      <c r="J51" s="475"/>
      <c r="K51" s="475"/>
      <c r="L51" s="475"/>
      <c r="M51" s="475">
        <f>Calcu!I24</f>
        <v>0</v>
      </c>
      <c r="N51" s="475"/>
      <c r="O51" s="475"/>
      <c r="P51" s="475"/>
      <c r="Q51" s="475"/>
      <c r="R51" s="475">
        <f>Calcu!J24</f>
        <v>0</v>
      </c>
      <c r="S51" s="475"/>
      <c r="T51" s="475"/>
      <c r="U51" s="475"/>
      <c r="V51" s="475"/>
      <c r="W51" s="452">
        <f>Calcu!K24</f>
        <v>0</v>
      </c>
      <c r="X51" s="452"/>
      <c r="Y51" s="452"/>
      <c r="Z51" s="452"/>
      <c r="AA51" s="452"/>
      <c r="AB51" s="135"/>
      <c r="AT51" s="74"/>
    </row>
    <row r="52" spans="1:46" ht="18" customHeight="1">
      <c r="A52" s="75"/>
      <c r="B52" s="448">
        <f>Calcu!D25</f>
        <v>0</v>
      </c>
      <c r="C52" s="449"/>
      <c r="D52" s="449"/>
      <c r="E52" s="449"/>
      <c r="F52" s="449"/>
      <c r="G52" s="450"/>
      <c r="H52" s="475">
        <f>Calcu!H25</f>
        <v>0</v>
      </c>
      <c r="I52" s="475"/>
      <c r="J52" s="475"/>
      <c r="K52" s="475"/>
      <c r="L52" s="475"/>
      <c r="M52" s="475">
        <f>Calcu!I25</f>
        <v>0</v>
      </c>
      <c r="N52" s="475"/>
      <c r="O52" s="475"/>
      <c r="P52" s="475"/>
      <c r="Q52" s="475"/>
      <c r="R52" s="475">
        <f>Calcu!J25</f>
        <v>0</v>
      </c>
      <c r="S52" s="475"/>
      <c r="T52" s="475"/>
      <c r="U52" s="475"/>
      <c r="V52" s="475"/>
      <c r="W52" s="452">
        <f>Calcu!K25</f>
        <v>0</v>
      </c>
      <c r="X52" s="452"/>
      <c r="Y52" s="452"/>
      <c r="Z52" s="452"/>
      <c r="AA52" s="452"/>
      <c r="AB52" s="135"/>
      <c r="AT52" s="74"/>
    </row>
    <row r="53" spans="1:46" ht="18" customHeight="1">
      <c r="A53" s="75"/>
      <c r="B53" s="448">
        <f>Calcu!D26</f>
        <v>0</v>
      </c>
      <c r="C53" s="449"/>
      <c r="D53" s="449"/>
      <c r="E53" s="449"/>
      <c r="F53" s="449"/>
      <c r="G53" s="450"/>
      <c r="H53" s="475">
        <f>Calcu!H26</f>
        <v>0</v>
      </c>
      <c r="I53" s="475"/>
      <c r="J53" s="475"/>
      <c r="K53" s="475"/>
      <c r="L53" s="475"/>
      <c r="M53" s="475">
        <f>Calcu!I26</f>
        <v>0</v>
      </c>
      <c r="N53" s="475"/>
      <c r="O53" s="475"/>
      <c r="P53" s="475"/>
      <c r="Q53" s="475"/>
      <c r="R53" s="475">
        <f>Calcu!J26</f>
        <v>0</v>
      </c>
      <c r="S53" s="475"/>
      <c r="T53" s="475"/>
      <c r="U53" s="475"/>
      <c r="V53" s="475"/>
      <c r="W53" s="452">
        <f>Calcu!K26</f>
        <v>0</v>
      </c>
      <c r="X53" s="452"/>
      <c r="Y53" s="452"/>
      <c r="Z53" s="452"/>
      <c r="AA53" s="452"/>
      <c r="AB53" s="135"/>
      <c r="AT53" s="74"/>
    </row>
    <row r="54" spans="1:46" ht="18" customHeight="1">
      <c r="A54" s="75"/>
      <c r="B54" s="448">
        <f>Calcu!D27</f>
        <v>0</v>
      </c>
      <c r="C54" s="449"/>
      <c r="D54" s="449"/>
      <c r="E54" s="449"/>
      <c r="F54" s="449"/>
      <c r="G54" s="450"/>
      <c r="H54" s="475">
        <f>Calcu!H27</f>
        <v>0</v>
      </c>
      <c r="I54" s="475"/>
      <c r="J54" s="475"/>
      <c r="K54" s="475"/>
      <c r="L54" s="475"/>
      <c r="M54" s="475">
        <f>Calcu!I27</f>
        <v>0</v>
      </c>
      <c r="N54" s="475"/>
      <c r="O54" s="475"/>
      <c r="P54" s="475"/>
      <c r="Q54" s="475"/>
      <c r="R54" s="475">
        <f>Calcu!J27</f>
        <v>0</v>
      </c>
      <c r="S54" s="475"/>
      <c r="T54" s="475"/>
      <c r="U54" s="475"/>
      <c r="V54" s="475"/>
      <c r="W54" s="452">
        <f>Calcu!K27</f>
        <v>0</v>
      </c>
      <c r="X54" s="452"/>
      <c r="Y54" s="452"/>
      <c r="Z54" s="452"/>
      <c r="AA54" s="452"/>
      <c r="AB54" s="135"/>
      <c r="AT54" s="74"/>
    </row>
    <row r="55" spans="1:46" ht="18" customHeight="1">
      <c r="A55" s="75"/>
      <c r="B55" s="448">
        <f>Calcu!D28</f>
        <v>0</v>
      </c>
      <c r="C55" s="449"/>
      <c r="D55" s="449"/>
      <c r="E55" s="449"/>
      <c r="F55" s="449"/>
      <c r="G55" s="450"/>
      <c r="H55" s="475">
        <f>Calcu!H28</f>
        <v>0</v>
      </c>
      <c r="I55" s="475"/>
      <c r="J55" s="475"/>
      <c r="K55" s="475"/>
      <c r="L55" s="475"/>
      <c r="M55" s="475">
        <f>Calcu!I28</f>
        <v>0</v>
      </c>
      <c r="N55" s="475"/>
      <c r="O55" s="475"/>
      <c r="P55" s="475"/>
      <c r="Q55" s="475"/>
      <c r="R55" s="475">
        <f>Calcu!J28</f>
        <v>0</v>
      </c>
      <c r="S55" s="475"/>
      <c r="T55" s="475"/>
      <c r="U55" s="475"/>
      <c r="V55" s="475"/>
      <c r="W55" s="452">
        <f>Calcu!K28</f>
        <v>0</v>
      </c>
      <c r="X55" s="452"/>
      <c r="Y55" s="452"/>
      <c r="Z55" s="452"/>
      <c r="AA55" s="452"/>
      <c r="AB55" s="135"/>
      <c r="AT55" s="74"/>
    </row>
    <row r="56" spans="1:46" ht="18" customHeight="1">
      <c r="A56" s="75"/>
      <c r="B56" s="448">
        <f>Calcu!D29</f>
        <v>0</v>
      </c>
      <c r="C56" s="449"/>
      <c r="D56" s="449"/>
      <c r="E56" s="449"/>
      <c r="F56" s="449"/>
      <c r="G56" s="450"/>
      <c r="H56" s="475">
        <f>Calcu!H29</f>
        <v>0</v>
      </c>
      <c r="I56" s="475"/>
      <c r="J56" s="475"/>
      <c r="K56" s="475"/>
      <c r="L56" s="475"/>
      <c r="M56" s="475">
        <f>Calcu!I29</f>
        <v>0</v>
      </c>
      <c r="N56" s="475"/>
      <c r="O56" s="475"/>
      <c r="P56" s="475"/>
      <c r="Q56" s="475"/>
      <c r="R56" s="475">
        <f>Calcu!J29</f>
        <v>0</v>
      </c>
      <c r="S56" s="475"/>
      <c r="T56" s="475"/>
      <c r="U56" s="475"/>
      <c r="V56" s="475"/>
      <c r="W56" s="452">
        <f>Calcu!K29</f>
        <v>0</v>
      </c>
      <c r="X56" s="452"/>
      <c r="Y56" s="452"/>
      <c r="Z56" s="452"/>
      <c r="AA56" s="452"/>
      <c r="AB56" s="135"/>
      <c r="AT56" s="74"/>
    </row>
    <row r="57" spans="1:46" ht="18" customHeight="1">
      <c r="A57" s="75"/>
      <c r="B57" s="448">
        <f>Calcu!D30</f>
        <v>0</v>
      </c>
      <c r="C57" s="449"/>
      <c r="D57" s="449"/>
      <c r="E57" s="449"/>
      <c r="F57" s="449"/>
      <c r="G57" s="450"/>
      <c r="H57" s="475">
        <f>Calcu!H30</f>
        <v>0</v>
      </c>
      <c r="I57" s="475"/>
      <c r="J57" s="475"/>
      <c r="K57" s="475"/>
      <c r="L57" s="475"/>
      <c r="M57" s="475">
        <f>Calcu!I30</f>
        <v>0</v>
      </c>
      <c r="N57" s="475"/>
      <c r="O57" s="475"/>
      <c r="P57" s="475"/>
      <c r="Q57" s="475"/>
      <c r="R57" s="475">
        <f>Calcu!J30</f>
        <v>0</v>
      </c>
      <c r="S57" s="475"/>
      <c r="T57" s="475"/>
      <c r="U57" s="475"/>
      <c r="V57" s="475"/>
      <c r="W57" s="452">
        <f>Calcu!K30</f>
        <v>0</v>
      </c>
      <c r="X57" s="452"/>
      <c r="Y57" s="452"/>
      <c r="Z57" s="452"/>
      <c r="AA57" s="452"/>
      <c r="AB57" s="135"/>
      <c r="AT57" s="74"/>
    </row>
    <row r="58" spans="1:46" ht="18" customHeight="1">
      <c r="A58" s="75"/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77"/>
      <c r="AA58" s="77"/>
      <c r="AB58" s="77"/>
      <c r="AC58" s="77"/>
      <c r="AD58" s="77"/>
      <c r="AE58" s="77"/>
      <c r="AF58" s="164"/>
      <c r="AG58" s="164"/>
      <c r="AH58" s="164"/>
      <c r="AI58" s="164"/>
      <c r="AJ58" s="164"/>
      <c r="AK58" s="164"/>
      <c r="AL58" s="76"/>
      <c r="AM58" s="76"/>
      <c r="AN58" s="76"/>
      <c r="AO58" s="76"/>
      <c r="AP58" s="76"/>
      <c r="AQ58" s="76"/>
      <c r="AR58" s="135"/>
      <c r="AS58" s="135"/>
    </row>
    <row r="59" spans="1:46" ht="18" customHeight="1">
      <c r="A59" s="75"/>
      <c r="B59" s="75" t="s">
        <v>434</v>
      </c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135"/>
      <c r="N59" s="135"/>
      <c r="O59" s="135"/>
      <c r="P59" s="247"/>
      <c r="Q59" s="247"/>
      <c r="R59" s="247"/>
      <c r="S59" s="247"/>
      <c r="T59" s="247"/>
      <c r="U59" s="247"/>
      <c r="V59" s="247"/>
      <c r="W59" s="247"/>
      <c r="X59" s="247"/>
      <c r="Y59" s="135"/>
      <c r="Z59" s="135"/>
      <c r="AA59" s="135"/>
      <c r="AB59" s="135"/>
      <c r="AC59" s="135"/>
      <c r="AD59" s="264"/>
      <c r="AE59" s="264"/>
      <c r="AF59" s="264"/>
      <c r="AG59" s="264"/>
      <c r="AH59" s="264"/>
      <c r="AI59" s="264"/>
      <c r="AJ59" s="264"/>
      <c r="AK59" s="264"/>
      <c r="AL59" s="135"/>
      <c r="AM59" s="135"/>
      <c r="AN59" s="135"/>
      <c r="AO59" s="135"/>
      <c r="AP59" s="165"/>
      <c r="AQ59" s="165"/>
      <c r="AR59" s="165"/>
      <c r="AS59" s="165"/>
      <c r="AT59" s="247"/>
    </row>
    <row r="60" spans="1:46" ht="18" customHeight="1">
      <c r="A60" s="75"/>
      <c r="B60" s="468" t="s">
        <v>108</v>
      </c>
      <c r="C60" s="454"/>
      <c r="D60" s="454"/>
      <c r="E60" s="454"/>
      <c r="F60" s="454"/>
      <c r="G60" s="455"/>
      <c r="H60" s="459" t="s">
        <v>435</v>
      </c>
      <c r="I60" s="460"/>
      <c r="J60" s="460"/>
      <c r="K60" s="460"/>
      <c r="L60" s="460"/>
      <c r="M60" s="460"/>
      <c r="N60" s="460"/>
      <c r="O60" s="460"/>
      <c r="P60" s="460"/>
      <c r="Q60" s="460"/>
      <c r="R60" s="460"/>
      <c r="S60" s="460"/>
      <c r="T60" s="460"/>
      <c r="U60" s="460"/>
      <c r="V60" s="460"/>
      <c r="W60" s="460"/>
      <c r="X60" s="460"/>
      <c r="Y60" s="460"/>
      <c r="Z60" s="461" t="s">
        <v>436</v>
      </c>
      <c r="AA60" s="461"/>
      <c r="AB60" s="461"/>
      <c r="AC60" s="461"/>
      <c r="AD60" s="461"/>
      <c r="AE60" s="461"/>
      <c r="AF60" s="461" t="s">
        <v>437</v>
      </c>
      <c r="AG60" s="461"/>
      <c r="AH60" s="461"/>
      <c r="AI60" s="461"/>
      <c r="AJ60" s="461"/>
      <c r="AK60" s="461"/>
      <c r="AL60" s="135"/>
      <c r="AM60" s="135"/>
      <c r="AN60" s="135"/>
      <c r="AO60" s="135"/>
      <c r="AP60" s="165"/>
      <c r="AQ60" s="165"/>
      <c r="AR60" s="165"/>
      <c r="AS60" s="165"/>
      <c r="AT60" s="247"/>
    </row>
    <row r="61" spans="1:46" ht="18" customHeight="1">
      <c r="A61" s="75"/>
      <c r="B61" s="456"/>
      <c r="C61" s="457"/>
      <c r="D61" s="457"/>
      <c r="E61" s="457"/>
      <c r="F61" s="457"/>
      <c r="G61" s="458"/>
      <c r="H61" s="459" t="s">
        <v>438</v>
      </c>
      <c r="I61" s="460"/>
      <c r="J61" s="460"/>
      <c r="K61" s="460"/>
      <c r="L61" s="460"/>
      <c r="M61" s="462"/>
      <c r="N61" s="459" t="s">
        <v>439</v>
      </c>
      <c r="O61" s="460"/>
      <c r="P61" s="460"/>
      <c r="Q61" s="460"/>
      <c r="R61" s="460"/>
      <c r="S61" s="462"/>
      <c r="T61" s="459" t="s">
        <v>55</v>
      </c>
      <c r="U61" s="460"/>
      <c r="V61" s="460"/>
      <c r="W61" s="460"/>
      <c r="X61" s="460"/>
      <c r="Y61" s="460"/>
      <c r="Z61" s="461"/>
      <c r="AA61" s="461"/>
      <c r="AB61" s="461"/>
      <c r="AC61" s="461"/>
      <c r="AD61" s="461"/>
      <c r="AE61" s="461"/>
      <c r="AF61" s="461"/>
      <c r="AG61" s="461"/>
      <c r="AH61" s="461"/>
      <c r="AI61" s="461"/>
      <c r="AJ61" s="461"/>
      <c r="AK61" s="461"/>
      <c r="AL61" s="135"/>
      <c r="AM61" s="135"/>
      <c r="AN61" s="135"/>
      <c r="AO61" s="135"/>
      <c r="AP61" s="165"/>
      <c r="AQ61" s="165"/>
      <c r="AR61" s="165"/>
      <c r="AS61" s="165"/>
      <c r="AT61" s="247"/>
    </row>
    <row r="62" spans="1:46" ht="18" customHeight="1">
      <c r="A62" s="75"/>
      <c r="B62" s="448">
        <v>0</v>
      </c>
      <c r="C62" s="449"/>
      <c r="D62" s="449"/>
      <c r="E62" s="449"/>
      <c r="F62" s="449"/>
      <c r="G62" s="450"/>
      <c r="H62" s="448">
        <f>Torque_1!R4</f>
        <v>0</v>
      </c>
      <c r="I62" s="449"/>
      <c r="J62" s="449"/>
      <c r="K62" s="449"/>
      <c r="L62" s="449"/>
      <c r="M62" s="450"/>
      <c r="N62" s="448">
        <f>Torque_1!S4</f>
        <v>0</v>
      </c>
      <c r="O62" s="449"/>
      <c r="P62" s="449"/>
      <c r="Q62" s="449"/>
      <c r="R62" s="449"/>
      <c r="S62" s="450"/>
      <c r="T62" s="448">
        <f>Torque_1!T4</f>
        <v>0</v>
      </c>
      <c r="U62" s="449"/>
      <c r="V62" s="449"/>
      <c r="W62" s="449"/>
      <c r="X62" s="449"/>
      <c r="Y62" s="449"/>
      <c r="Z62" s="451">
        <f>AVERAGE(H62:Y62)</f>
        <v>0</v>
      </c>
      <c r="AA62" s="451"/>
      <c r="AB62" s="451"/>
      <c r="AC62" s="451"/>
      <c r="AD62" s="451"/>
      <c r="AE62" s="451"/>
      <c r="AF62" s="452">
        <f>STDEV(H62:Y62)</f>
        <v>0</v>
      </c>
      <c r="AG62" s="452"/>
      <c r="AH62" s="452"/>
      <c r="AI62" s="452"/>
      <c r="AJ62" s="452"/>
      <c r="AK62" s="452"/>
      <c r="AL62" s="135"/>
      <c r="AM62" s="135"/>
      <c r="AN62" s="135"/>
      <c r="AO62" s="135"/>
      <c r="AP62" s="165"/>
      <c r="AQ62" s="165"/>
      <c r="AR62" s="165"/>
      <c r="AS62" s="165"/>
      <c r="AT62" s="247"/>
    </row>
    <row r="63" spans="1:46" ht="18" customHeight="1">
      <c r="A63" s="75"/>
      <c r="B63" s="448">
        <f>MAX(Calcu!D31:D48)</f>
        <v>0</v>
      </c>
      <c r="C63" s="449"/>
      <c r="D63" s="449"/>
      <c r="E63" s="449"/>
      <c r="F63" s="449"/>
      <c r="G63" s="450"/>
      <c r="H63" s="448">
        <f>Torque_1!R5</f>
        <v>0</v>
      </c>
      <c r="I63" s="449"/>
      <c r="J63" s="449"/>
      <c r="K63" s="449"/>
      <c r="L63" s="449"/>
      <c r="M63" s="450"/>
      <c r="N63" s="448">
        <f>Torque_1!S5</f>
        <v>0</v>
      </c>
      <c r="O63" s="449"/>
      <c r="P63" s="449"/>
      <c r="Q63" s="449"/>
      <c r="R63" s="449"/>
      <c r="S63" s="450"/>
      <c r="T63" s="448">
        <f>Torque_1!T5</f>
        <v>0</v>
      </c>
      <c r="U63" s="449"/>
      <c r="V63" s="449"/>
      <c r="W63" s="449"/>
      <c r="X63" s="449"/>
      <c r="Y63" s="449"/>
      <c r="Z63" s="451">
        <f t="shared" ref="Z63:Z64" si="2">AVERAGE(H63:Y63)</f>
        <v>0</v>
      </c>
      <c r="AA63" s="451"/>
      <c r="AB63" s="451"/>
      <c r="AC63" s="451"/>
      <c r="AD63" s="451"/>
      <c r="AE63" s="451"/>
      <c r="AF63" s="452">
        <f t="shared" ref="AF63:AF64" si="3">STDEV(H63:Y63)</f>
        <v>0</v>
      </c>
      <c r="AG63" s="452"/>
      <c r="AH63" s="452"/>
      <c r="AI63" s="452"/>
      <c r="AJ63" s="452"/>
      <c r="AK63" s="452"/>
      <c r="AL63" s="135"/>
      <c r="AM63" s="135"/>
      <c r="AN63" s="135"/>
      <c r="AO63" s="135"/>
      <c r="AP63" s="165"/>
      <c r="AQ63" s="165"/>
      <c r="AR63" s="165"/>
      <c r="AS63" s="165"/>
      <c r="AT63" s="247"/>
    </row>
    <row r="64" spans="1:46" ht="18" customHeight="1">
      <c r="A64" s="75"/>
      <c r="B64" s="448">
        <v>0</v>
      </c>
      <c r="C64" s="449"/>
      <c r="D64" s="449"/>
      <c r="E64" s="449"/>
      <c r="F64" s="449"/>
      <c r="G64" s="450"/>
      <c r="H64" s="448">
        <f>Torque_1!R6</f>
        <v>0</v>
      </c>
      <c r="I64" s="449"/>
      <c r="J64" s="449"/>
      <c r="K64" s="449"/>
      <c r="L64" s="449"/>
      <c r="M64" s="450"/>
      <c r="N64" s="448">
        <f>Torque_1!S6</f>
        <v>0</v>
      </c>
      <c r="O64" s="449"/>
      <c r="P64" s="449"/>
      <c r="Q64" s="449"/>
      <c r="R64" s="449"/>
      <c r="S64" s="450"/>
      <c r="T64" s="448">
        <f>Torque_1!T6</f>
        <v>0</v>
      </c>
      <c r="U64" s="449"/>
      <c r="V64" s="449"/>
      <c r="W64" s="449"/>
      <c r="X64" s="449"/>
      <c r="Y64" s="449"/>
      <c r="Z64" s="451">
        <f t="shared" si="2"/>
        <v>0</v>
      </c>
      <c r="AA64" s="451"/>
      <c r="AB64" s="451"/>
      <c r="AC64" s="451"/>
      <c r="AD64" s="451"/>
      <c r="AE64" s="451"/>
      <c r="AF64" s="452">
        <f t="shared" si="3"/>
        <v>0</v>
      </c>
      <c r="AG64" s="452"/>
      <c r="AH64" s="452"/>
      <c r="AI64" s="452"/>
      <c r="AJ64" s="452"/>
      <c r="AK64" s="452"/>
      <c r="AL64" s="135"/>
      <c r="AM64" s="135"/>
      <c r="AN64" s="135"/>
      <c r="AO64" s="135"/>
      <c r="AP64" s="165"/>
      <c r="AQ64" s="165"/>
      <c r="AR64" s="165"/>
      <c r="AS64" s="165"/>
      <c r="AT64" s="247"/>
    </row>
    <row r="65" spans="1:46" ht="18" customHeight="1">
      <c r="A65" s="75"/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77"/>
      <c r="AA65" s="77"/>
      <c r="AB65" s="77"/>
      <c r="AC65" s="77"/>
      <c r="AD65" s="166"/>
      <c r="AE65" s="166"/>
      <c r="AF65" s="162"/>
      <c r="AG65" s="162"/>
      <c r="AH65" s="162"/>
      <c r="AI65" s="162"/>
      <c r="AJ65" s="162"/>
      <c r="AK65" s="162"/>
      <c r="AL65" s="135"/>
      <c r="AM65" s="135"/>
      <c r="AN65" s="135"/>
      <c r="AO65" s="135"/>
      <c r="AP65" s="165"/>
      <c r="AQ65" s="165"/>
      <c r="AR65" s="165"/>
      <c r="AS65" s="165"/>
      <c r="AT65" s="247"/>
    </row>
    <row r="66" spans="1:46" ht="18" customHeight="1">
      <c r="A66" s="75"/>
      <c r="B66" s="75" t="s">
        <v>440</v>
      </c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135"/>
      <c r="N66" s="135"/>
      <c r="O66" s="135"/>
      <c r="P66" s="247"/>
      <c r="Q66" s="247"/>
      <c r="R66" s="247"/>
      <c r="S66" s="247"/>
      <c r="T66" s="247"/>
      <c r="U66" s="247"/>
      <c r="V66" s="247"/>
      <c r="W66" s="247"/>
      <c r="X66" s="247"/>
      <c r="Y66" s="135"/>
      <c r="Z66" s="135"/>
      <c r="AA66" s="135"/>
      <c r="AB66" s="135"/>
      <c r="AC66" s="135"/>
      <c r="AD66" s="264"/>
      <c r="AE66" s="264"/>
      <c r="AF66" s="264"/>
      <c r="AG66" s="264"/>
      <c r="AH66" s="264"/>
      <c r="AI66" s="264"/>
      <c r="AJ66" s="264"/>
      <c r="AK66" s="264"/>
      <c r="AL66" s="135"/>
      <c r="AM66" s="135"/>
      <c r="AN66" s="135"/>
      <c r="AO66" s="135"/>
      <c r="AP66" s="165"/>
      <c r="AQ66" s="165"/>
      <c r="AR66" s="165"/>
      <c r="AS66" s="165"/>
      <c r="AT66" s="247"/>
    </row>
    <row r="67" spans="1:46" ht="18" customHeight="1">
      <c r="A67" s="75"/>
      <c r="B67" s="468" t="s">
        <v>441</v>
      </c>
      <c r="C67" s="454"/>
      <c r="D67" s="454"/>
      <c r="E67" s="454"/>
      <c r="F67" s="454"/>
      <c r="G67" s="455"/>
      <c r="H67" s="459" t="s">
        <v>435</v>
      </c>
      <c r="I67" s="460"/>
      <c r="J67" s="460"/>
      <c r="K67" s="460"/>
      <c r="L67" s="460"/>
      <c r="M67" s="460"/>
      <c r="N67" s="460"/>
      <c r="O67" s="460"/>
      <c r="P67" s="460"/>
      <c r="Q67" s="460"/>
      <c r="R67" s="460"/>
      <c r="S67" s="460"/>
      <c r="T67" s="460"/>
      <c r="U67" s="460"/>
      <c r="V67" s="460"/>
      <c r="W67" s="460"/>
      <c r="X67" s="460"/>
      <c r="Y67" s="460"/>
      <c r="Z67" s="461" t="s">
        <v>436</v>
      </c>
      <c r="AA67" s="461"/>
      <c r="AB67" s="461"/>
      <c r="AC67" s="461"/>
      <c r="AD67" s="461"/>
      <c r="AE67" s="461"/>
      <c r="AF67" s="461" t="s">
        <v>437</v>
      </c>
      <c r="AG67" s="461"/>
      <c r="AH67" s="461"/>
      <c r="AI67" s="461"/>
      <c r="AJ67" s="461"/>
      <c r="AK67" s="461"/>
      <c r="AL67" s="135"/>
      <c r="AM67" s="135"/>
      <c r="AN67" s="135"/>
      <c r="AO67" s="135"/>
      <c r="AP67" s="165"/>
      <c r="AQ67" s="165"/>
      <c r="AR67" s="165"/>
      <c r="AS67" s="165"/>
      <c r="AT67" s="247"/>
    </row>
    <row r="68" spans="1:46" ht="18" customHeight="1">
      <c r="A68" s="75"/>
      <c r="B68" s="456"/>
      <c r="C68" s="457"/>
      <c r="D68" s="457"/>
      <c r="E68" s="457"/>
      <c r="F68" s="457"/>
      <c r="G68" s="458"/>
      <c r="H68" s="459" t="s">
        <v>438</v>
      </c>
      <c r="I68" s="460"/>
      <c r="J68" s="460"/>
      <c r="K68" s="460"/>
      <c r="L68" s="460"/>
      <c r="M68" s="462"/>
      <c r="N68" s="459" t="s">
        <v>439</v>
      </c>
      <c r="O68" s="460"/>
      <c r="P68" s="460"/>
      <c r="Q68" s="460"/>
      <c r="R68" s="460"/>
      <c r="S68" s="462"/>
      <c r="T68" s="459" t="s">
        <v>442</v>
      </c>
      <c r="U68" s="460"/>
      <c r="V68" s="460"/>
      <c r="W68" s="460"/>
      <c r="X68" s="460"/>
      <c r="Y68" s="460"/>
      <c r="Z68" s="461"/>
      <c r="AA68" s="461"/>
      <c r="AB68" s="461"/>
      <c r="AC68" s="461"/>
      <c r="AD68" s="461"/>
      <c r="AE68" s="461"/>
      <c r="AF68" s="461"/>
      <c r="AG68" s="461"/>
      <c r="AH68" s="461"/>
      <c r="AI68" s="461"/>
      <c r="AJ68" s="461"/>
      <c r="AK68" s="461"/>
      <c r="AL68" s="135"/>
      <c r="AM68" s="135"/>
      <c r="AN68" s="135"/>
      <c r="AO68" s="135"/>
      <c r="AP68" s="165"/>
      <c r="AQ68" s="165"/>
      <c r="AR68" s="165"/>
      <c r="AS68" s="165"/>
      <c r="AT68" s="247"/>
    </row>
    <row r="69" spans="1:46" ht="18" customHeight="1">
      <c r="A69" s="75"/>
      <c r="B69" s="448">
        <f>Calcu!D13</f>
        <v>0</v>
      </c>
      <c r="C69" s="449"/>
      <c r="D69" s="449"/>
      <c r="E69" s="449"/>
      <c r="F69" s="449"/>
      <c r="G69" s="450"/>
      <c r="H69" s="448">
        <f>Calcu!E31</f>
        <v>0</v>
      </c>
      <c r="I69" s="449"/>
      <c r="J69" s="449"/>
      <c r="K69" s="449"/>
      <c r="L69" s="449"/>
      <c r="M69" s="450"/>
      <c r="N69" s="448">
        <f>Calcu!F31</f>
        <v>0</v>
      </c>
      <c r="O69" s="449"/>
      <c r="P69" s="449"/>
      <c r="Q69" s="449"/>
      <c r="R69" s="449"/>
      <c r="S69" s="450"/>
      <c r="T69" s="448">
        <f>Calcu!G31</f>
        <v>0</v>
      </c>
      <c r="U69" s="449"/>
      <c r="V69" s="449"/>
      <c r="W69" s="449"/>
      <c r="X69" s="449"/>
      <c r="Y69" s="450"/>
      <c r="Z69" s="469">
        <f>AVERAGE(H69:Y69)</f>
        <v>0</v>
      </c>
      <c r="AA69" s="470"/>
      <c r="AB69" s="470"/>
      <c r="AC69" s="470"/>
      <c r="AD69" s="470"/>
      <c r="AE69" s="471"/>
      <c r="AF69" s="472">
        <f>STDEV(H69:Y69)</f>
        <v>0</v>
      </c>
      <c r="AG69" s="473"/>
      <c r="AH69" s="473"/>
      <c r="AI69" s="473"/>
      <c r="AJ69" s="473"/>
      <c r="AK69" s="474"/>
      <c r="AL69" s="135"/>
      <c r="AM69" s="135"/>
      <c r="AN69" s="135"/>
      <c r="AO69" s="135"/>
      <c r="AP69" s="165"/>
      <c r="AQ69" s="165"/>
      <c r="AR69" s="165"/>
      <c r="AS69" s="165"/>
      <c r="AT69" s="247"/>
    </row>
    <row r="70" spans="1:46" ht="18" customHeight="1">
      <c r="A70" s="75"/>
      <c r="B70" s="448">
        <f>Calcu!D14</f>
        <v>0</v>
      </c>
      <c r="C70" s="449"/>
      <c r="D70" s="449"/>
      <c r="E70" s="449"/>
      <c r="F70" s="449"/>
      <c r="G70" s="450"/>
      <c r="H70" s="448">
        <f>Calcu!E32</f>
        <v>0</v>
      </c>
      <c r="I70" s="449"/>
      <c r="J70" s="449"/>
      <c r="K70" s="449"/>
      <c r="L70" s="449"/>
      <c r="M70" s="450"/>
      <c r="N70" s="448">
        <f>Calcu!F32</f>
        <v>0</v>
      </c>
      <c r="O70" s="449"/>
      <c r="P70" s="449"/>
      <c r="Q70" s="449"/>
      <c r="R70" s="449"/>
      <c r="S70" s="450"/>
      <c r="T70" s="448">
        <f>Calcu!G32</f>
        <v>0</v>
      </c>
      <c r="U70" s="449"/>
      <c r="V70" s="449"/>
      <c r="W70" s="449"/>
      <c r="X70" s="449"/>
      <c r="Y70" s="450"/>
      <c r="Z70" s="469">
        <f t="shared" ref="Z70:Z86" si="4">AVERAGE(H70:Y70)</f>
        <v>0</v>
      </c>
      <c r="AA70" s="470"/>
      <c r="AB70" s="470"/>
      <c r="AC70" s="470"/>
      <c r="AD70" s="470"/>
      <c r="AE70" s="471"/>
      <c r="AF70" s="472">
        <f t="shared" ref="AF70:AF86" si="5">STDEV(H70:Y70)</f>
        <v>0</v>
      </c>
      <c r="AG70" s="473"/>
      <c r="AH70" s="473"/>
      <c r="AI70" s="473"/>
      <c r="AJ70" s="473"/>
      <c r="AK70" s="474"/>
      <c r="AL70" s="135"/>
      <c r="AM70" s="135"/>
      <c r="AN70" s="135"/>
      <c r="AO70" s="135"/>
      <c r="AP70" s="165"/>
      <c r="AQ70" s="165"/>
      <c r="AR70" s="165"/>
      <c r="AS70" s="165"/>
      <c r="AT70" s="247"/>
    </row>
    <row r="71" spans="1:46" ht="18" customHeight="1">
      <c r="A71" s="75"/>
      <c r="B71" s="448">
        <f>Calcu!D15</f>
        <v>0</v>
      </c>
      <c r="C71" s="449"/>
      <c r="D71" s="449"/>
      <c r="E71" s="449"/>
      <c r="F71" s="449"/>
      <c r="G71" s="450"/>
      <c r="H71" s="448">
        <f>Calcu!E33</f>
        <v>0</v>
      </c>
      <c r="I71" s="449"/>
      <c r="J71" s="449"/>
      <c r="K71" s="449"/>
      <c r="L71" s="449"/>
      <c r="M71" s="450"/>
      <c r="N71" s="448">
        <f>Calcu!F33</f>
        <v>0</v>
      </c>
      <c r="O71" s="449"/>
      <c r="P71" s="449"/>
      <c r="Q71" s="449"/>
      <c r="R71" s="449"/>
      <c r="S71" s="450"/>
      <c r="T71" s="448">
        <f>Calcu!G33</f>
        <v>0</v>
      </c>
      <c r="U71" s="449"/>
      <c r="V71" s="449"/>
      <c r="W71" s="449"/>
      <c r="X71" s="449"/>
      <c r="Y71" s="450"/>
      <c r="Z71" s="469">
        <f t="shared" si="4"/>
        <v>0</v>
      </c>
      <c r="AA71" s="470"/>
      <c r="AB71" s="470"/>
      <c r="AC71" s="470"/>
      <c r="AD71" s="470"/>
      <c r="AE71" s="471"/>
      <c r="AF71" s="472">
        <f t="shared" si="5"/>
        <v>0</v>
      </c>
      <c r="AG71" s="473"/>
      <c r="AH71" s="473"/>
      <c r="AI71" s="473"/>
      <c r="AJ71" s="473"/>
      <c r="AK71" s="474"/>
      <c r="AL71" s="135"/>
      <c r="AM71" s="135"/>
      <c r="AN71" s="135"/>
      <c r="AO71" s="135"/>
      <c r="AP71" s="165"/>
      <c r="AQ71" s="165"/>
      <c r="AR71" s="165"/>
      <c r="AS71" s="165"/>
      <c r="AT71" s="247"/>
    </row>
    <row r="72" spans="1:46" ht="18" customHeight="1">
      <c r="A72" s="75"/>
      <c r="B72" s="448">
        <f>Calcu!D16</f>
        <v>0</v>
      </c>
      <c r="C72" s="449"/>
      <c r="D72" s="449"/>
      <c r="E72" s="449"/>
      <c r="F72" s="449"/>
      <c r="G72" s="450"/>
      <c r="H72" s="448">
        <f>Calcu!E34</f>
        <v>0</v>
      </c>
      <c r="I72" s="449"/>
      <c r="J72" s="449"/>
      <c r="K72" s="449"/>
      <c r="L72" s="449"/>
      <c r="M72" s="450"/>
      <c r="N72" s="448">
        <f>Calcu!F34</f>
        <v>0</v>
      </c>
      <c r="O72" s="449"/>
      <c r="P72" s="449"/>
      <c r="Q72" s="449"/>
      <c r="R72" s="449"/>
      <c r="S72" s="450"/>
      <c r="T72" s="448">
        <f>Calcu!G34</f>
        <v>0</v>
      </c>
      <c r="U72" s="449"/>
      <c r="V72" s="449"/>
      <c r="W72" s="449"/>
      <c r="X72" s="449"/>
      <c r="Y72" s="450"/>
      <c r="Z72" s="469">
        <f t="shared" si="4"/>
        <v>0</v>
      </c>
      <c r="AA72" s="470"/>
      <c r="AB72" s="470"/>
      <c r="AC72" s="470"/>
      <c r="AD72" s="470"/>
      <c r="AE72" s="471"/>
      <c r="AF72" s="472">
        <f t="shared" si="5"/>
        <v>0</v>
      </c>
      <c r="AG72" s="473"/>
      <c r="AH72" s="473"/>
      <c r="AI72" s="473"/>
      <c r="AJ72" s="473"/>
      <c r="AK72" s="474"/>
      <c r="AL72" s="135"/>
      <c r="AM72" s="135"/>
      <c r="AN72" s="135"/>
      <c r="AO72" s="135"/>
      <c r="AP72" s="165"/>
      <c r="AQ72" s="165"/>
      <c r="AR72" s="165"/>
      <c r="AS72" s="165"/>
      <c r="AT72" s="247"/>
    </row>
    <row r="73" spans="1:46" ht="18" customHeight="1">
      <c r="A73" s="75"/>
      <c r="B73" s="448">
        <f>Calcu!D17</f>
        <v>0</v>
      </c>
      <c r="C73" s="449"/>
      <c r="D73" s="449"/>
      <c r="E73" s="449"/>
      <c r="F73" s="449"/>
      <c r="G73" s="450"/>
      <c r="H73" s="448">
        <f>Calcu!E35</f>
        <v>0</v>
      </c>
      <c r="I73" s="449"/>
      <c r="J73" s="449"/>
      <c r="K73" s="449"/>
      <c r="L73" s="449"/>
      <c r="M73" s="450"/>
      <c r="N73" s="448">
        <f>Calcu!F35</f>
        <v>0</v>
      </c>
      <c r="O73" s="449"/>
      <c r="P73" s="449"/>
      <c r="Q73" s="449"/>
      <c r="R73" s="449"/>
      <c r="S73" s="450"/>
      <c r="T73" s="448">
        <f>Calcu!G35</f>
        <v>0</v>
      </c>
      <c r="U73" s="449"/>
      <c r="V73" s="449"/>
      <c r="W73" s="449"/>
      <c r="X73" s="449"/>
      <c r="Y73" s="450"/>
      <c r="Z73" s="469">
        <f t="shared" si="4"/>
        <v>0</v>
      </c>
      <c r="AA73" s="470"/>
      <c r="AB73" s="470"/>
      <c r="AC73" s="470"/>
      <c r="AD73" s="470"/>
      <c r="AE73" s="471"/>
      <c r="AF73" s="472">
        <f t="shared" si="5"/>
        <v>0</v>
      </c>
      <c r="AG73" s="473"/>
      <c r="AH73" s="473"/>
      <c r="AI73" s="473"/>
      <c r="AJ73" s="473"/>
      <c r="AK73" s="474"/>
      <c r="AL73" s="135"/>
      <c r="AM73" s="135"/>
      <c r="AN73" s="135"/>
      <c r="AO73" s="135"/>
      <c r="AP73" s="165"/>
      <c r="AQ73" s="165"/>
      <c r="AR73" s="165"/>
      <c r="AS73" s="165"/>
      <c r="AT73" s="247"/>
    </row>
    <row r="74" spans="1:46" ht="18" customHeight="1">
      <c r="A74" s="75"/>
      <c r="B74" s="448">
        <f>Calcu!D18</f>
        <v>0</v>
      </c>
      <c r="C74" s="449"/>
      <c r="D74" s="449"/>
      <c r="E74" s="449"/>
      <c r="F74" s="449"/>
      <c r="G74" s="450"/>
      <c r="H74" s="448">
        <f>Calcu!E36</f>
        <v>0</v>
      </c>
      <c r="I74" s="449"/>
      <c r="J74" s="449"/>
      <c r="K74" s="449"/>
      <c r="L74" s="449"/>
      <c r="M74" s="450"/>
      <c r="N74" s="448">
        <f>Calcu!F36</f>
        <v>0</v>
      </c>
      <c r="O74" s="449"/>
      <c r="P74" s="449"/>
      <c r="Q74" s="449"/>
      <c r="R74" s="449"/>
      <c r="S74" s="450"/>
      <c r="T74" s="448">
        <f>Calcu!G36</f>
        <v>0</v>
      </c>
      <c r="U74" s="449"/>
      <c r="V74" s="449"/>
      <c r="W74" s="449"/>
      <c r="X74" s="449"/>
      <c r="Y74" s="450"/>
      <c r="Z74" s="469">
        <f t="shared" si="4"/>
        <v>0</v>
      </c>
      <c r="AA74" s="470"/>
      <c r="AB74" s="470"/>
      <c r="AC74" s="470"/>
      <c r="AD74" s="470"/>
      <c r="AE74" s="471"/>
      <c r="AF74" s="472">
        <f t="shared" si="5"/>
        <v>0</v>
      </c>
      <c r="AG74" s="473"/>
      <c r="AH74" s="473"/>
      <c r="AI74" s="473"/>
      <c r="AJ74" s="473"/>
      <c r="AK74" s="474"/>
      <c r="AL74" s="135"/>
      <c r="AM74" s="135"/>
      <c r="AN74" s="135"/>
      <c r="AO74" s="135"/>
      <c r="AP74" s="165"/>
      <c r="AQ74" s="165"/>
      <c r="AR74" s="165"/>
      <c r="AS74" s="165"/>
      <c r="AT74" s="247"/>
    </row>
    <row r="75" spans="1:46" ht="18" customHeight="1">
      <c r="A75" s="75"/>
      <c r="B75" s="448">
        <f>Calcu!D19</f>
        <v>0</v>
      </c>
      <c r="C75" s="449"/>
      <c r="D75" s="449"/>
      <c r="E75" s="449"/>
      <c r="F75" s="449"/>
      <c r="G75" s="450"/>
      <c r="H75" s="448">
        <f>Calcu!E37</f>
        <v>0</v>
      </c>
      <c r="I75" s="449"/>
      <c r="J75" s="449"/>
      <c r="K75" s="449"/>
      <c r="L75" s="449"/>
      <c r="M75" s="450"/>
      <c r="N75" s="448">
        <f>Calcu!F37</f>
        <v>0</v>
      </c>
      <c r="O75" s="449"/>
      <c r="P75" s="449"/>
      <c r="Q75" s="449"/>
      <c r="R75" s="449"/>
      <c r="S75" s="450"/>
      <c r="T75" s="448">
        <f>Calcu!G37</f>
        <v>0</v>
      </c>
      <c r="U75" s="449"/>
      <c r="V75" s="449"/>
      <c r="W75" s="449"/>
      <c r="X75" s="449"/>
      <c r="Y75" s="450"/>
      <c r="Z75" s="469">
        <f t="shared" si="4"/>
        <v>0</v>
      </c>
      <c r="AA75" s="470"/>
      <c r="AB75" s="470"/>
      <c r="AC75" s="470"/>
      <c r="AD75" s="470"/>
      <c r="AE75" s="471"/>
      <c r="AF75" s="472">
        <f t="shared" si="5"/>
        <v>0</v>
      </c>
      <c r="AG75" s="473"/>
      <c r="AH75" s="473"/>
      <c r="AI75" s="473"/>
      <c r="AJ75" s="473"/>
      <c r="AK75" s="474"/>
      <c r="AL75" s="135"/>
      <c r="AM75" s="135"/>
      <c r="AN75" s="135"/>
      <c r="AO75" s="135"/>
      <c r="AP75" s="165"/>
      <c r="AQ75" s="165"/>
      <c r="AR75" s="165"/>
      <c r="AS75" s="165"/>
      <c r="AT75" s="247"/>
    </row>
    <row r="76" spans="1:46" ht="18" customHeight="1">
      <c r="A76" s="75"/>
      <c r="B76" s="448">
        <f>Calcu!D20</f>
        <v>0</v>
      </c>
      <c r="C76" s="449"/>
      <c r="D76" s="449"/>
      <c r="E76" s="449"/>
      <c r="F76" s="449"/>
      <c r="G76" s="450"/>
      <c r="H76" s="448">
        <f>Calcu!E38</f>
        <v>0</v>
      </c>
      <c r="I76" s="449"/>
      <c r="J76" s="449"/>
      <c r="K76" s="449"/>
      <c r="L76" s="449"/>
      <c r="M76" s="450"/>
      <c r="N76" s="448">
        <f>Calcu!F38</f>
        <v>0</v>
      </c>
      <c r="O76" s="449"/>
      <c r="P76" s="449"/>
      <c r="Q76" s="449"/>
      <c r="R76" s="449"/>
      <c r="S76" s="450"/>
      <c r="T76" s="448">
        <f>Calcu!G38</f>
        <v>0</v>
      </c>
      <c r="U76" s="449"/>
      <c r="V76" s="449"/>
      <c r="W76" s="449"/>
      <c r="X76" s="449"/>
      <c r="Y76" s="450"/>
      <c r="Z76" s="469">
        <f t="shared" si="4"/>
        <v>0</v>
      </c>
      <c r="AA76" s="470"/>
      <c r="AB76" s="470"/>
      <c r="AC76" s="470"/>
      <c r="AD76" s="470"/>
      <c r="AE76" s="471"/>
      <c r="AF76" s="472">
        <f t="shared" si="5"/>
        <v>0</v>
      </c>
      <c r="AG76" s="473"/>
      <c r="AH76" s="473"/>
      <c r="AI76" s="473"/>
      <c r="AJ76" s="473"/>
      <c r="AK76" s="474"/>
      <c r="AL76" s="135"/>
      <c r="AM76" s="135"/>
      <c r="AN76" s="135"/>
      <c r="AO76" s="135"/>
      <c r="AP76" s="165"/>
      <c r="AQ76" s="165"/>
      <c r="AR76" s="165"/>
      <c r="AS76" s="165"/>
      <c r="AT76" s="247"/>
    </row>
    <row r="77" spans="1:46" ht="18" customHeight="1">
      <c r="A77" s="75"/>
      <c r="B77" s="448">
        <f>Calcu!D21</f>
        <v>0</v>
      </c>
      <c r="C77" s="449"/>
      <c r="D77" s="449"/>
      <c r="E77" s="449"/>
      <c r="F77" s="449"/>
      <c r="G77" s="450"/>
      <c r="H77" s="448">
        <f>Calcu!E39</f>
        <v>0</v>
      </c>
      <c r="I77" s="449"/>
      <c r="J77" s="449"/>
      <c r="K77" s="449"/>
      <c r="L77" s="449"/>
      <c r="M77" s="450"/>
      <c r="N77" s="448">
        <f>Calcu!F39</f>
        <v>0</v>
      </c>
      <c r="O77" s="449"/>
      <c r="P77" s="449"/>
      <c r="Q77" s="449"/>
      <c r="R77" s="449"/>
      <c r="S77" s="450"/>
      <c r="T77" s="448">
        <f>Calcu!G39</f>
        <v>0</v>
      </c>
      <c r="U77" s="449"/>
      <c r="V77" s="449"/>
      <c r="W77" s="449"/>
      <c r="X77" s="449"/>
      <c r="Y77" s="450"/>
      <c r="Z77" s="469">
        <f t="shared" si="4"/>
        <v>0</v>
      </c>
      <c r="AA77" s="470"/>
      <c r="AB77" s="470"/>
      <c r="AC77" s="470"/>
      <c r="AD77" s="470"/>
      <c r="AE77" s="471"/>
      <c r="AF77" s="472">
        <f t="shared" si="5"/>
        <v>0</v>
      </c>
      <c r="AG77" s="473"/>
      <c r="AH77" s="473"/>
      <c r="AI77" s="473"/>
      <c r="AJ77" s="473"/>
      <c r="AK77" s="474"/>
      <c r="AL77" s="135"/>
      <c r="AM77" s="135"/>
      <c r="AN77" s="135"/>
      <c r="AO77" s="135"/>
      <c r="AP77" s="165"/>
      <c r="AQ77" s="165"/>
      <c r="AR77" s="165"/>
      <c r="AS77" s="165"/>
      <c r="AT77" s="247"/>
    </row>
    <row r="78" spans="1:46" ht="18" customHeight="1">
      <c r="A78" s="75"/>
      <c r="B78" s="448">
        <f>Calcu!D22</f>
        <v>0</v>
      </c>
      <c r="C78" s="449"/>
      <c r="D78" s="449"/>
      <c r="E78" s="449"/>
      <c r="F78" s="449"/>
      <c r="G78" s="450"/>
      <c r="H78" s="448">
        <f>Calcu!E40</f>
        <v>0</v>
      </c>
      <c r="I78" s="449"/>
      <c r="J78" s="449"/>
      <c r="K78" s="449"/>
      <c r="L78" s="449"/>
      <c r="M78" s="450"/>
      <c r="N78" s="448">
        <f>Calcu!F40</f>
        <v>0</v>
      </c>
      <c r="O78" s="449"/>
      <c r="P78" s="449"/>
      <c r="Q78" s="449"/>
      <c r="R78" s="449"/>
      <c r="S78" s="450"/>
      <c r="T78" s="448">
        <f>Calcu!G40</f>
        <v>0</v>
      </c>
      <c r="U78" s="449"/>
      <c r="V78" s="449"/>
      <c r="W78" s="449"/>
      <c r="X78" s="449"/>
      <c r="Y78" s="450"/>
      <c r="Z78" s="469">
        <f t="shared" si="4"/>
        <v>0</v>
      </c>
      <c r="AA78" s="470"/>
      <c r="AB78" s="470"/>
      <c r="AC78" s="470"/>
      <c r="AD78" s="470"/>
      <c r="AE78" s="471"/>
      <c r="AF78" s="472">
        <f t="shared" si="5"/>
        <v>0</v>
      </c>
      <c r="AG78" s="473"/>
      <c r="AH78" s="473"/>
      <c r="AI78" s="473"/>
      <c r="AJ78" s="473"/>
      <c r="AK78" s="474"/>
      <c r="AL78" s="135"/>
      <c r="AM78" s="135"/>
      <c r="AN78" s="135"/>
      <c r="AO78" s="135"/>
      <c r="AP78" s="165"/>
      <c r="AQ78" s="165"/>
      <c r="AR78" s="165"/>
      <c r="AS78" s="165"/>
      <c r="AT78" s="247"/>
    </row>
    <row r="79" spans="1:46" ht="18" customHeight="1">
      <c r="A79" s="75"/>
      <c r="B79" s="448">
        <f>Calcu!D23</f>
        <v>0</v>
      </c>
      <c r="C79" s="449"/>
      <c r="D79" s="449"/>
      <c r="E79" s="449"/>
      <c r="F79" s="449"/>
      <c r="G79" s="450"/>
      <c r="H79" s="448">
        <f>Calcu!E41</f>
        <v>0</v>
      </c>
      <c r="I79" s="449"/>
      <c r="J79" s="449"/>
      <c r="K79" s="449"/>
      <c r="L79" s="449"/>
      <c r="M79" s="450"/>
      <c r="N79" s="448">
        <f>Calcu!F41</f>
        <v>0</v>
      </c>
      <c r="O79" s="449"/>
      <c r="P79" s="449"/>
      <c r="Q79" s="449"/>
      <c r="R79" s="449"/>
      <c r="S79" s="450"/>
      <c r="T79" s="448">
        <f>Calcu!G41</f>
        <v>0</v>
      </c>
      <c r="U79" s="449"/>
      <c r="V79" s="449"/>
      <c r="W79" s="449"/>
      <c r="X79" s="449"/>
      <c r="Y79" s="450"/>
      <c r="Z79" s="469">
        <f t="shared" si="4"/>
        <v>0</v>
      </c>
      <c r="AA79" s="470"/>
      <c r="AB79" s="470"/>
      <c r="AC79" s="470"/>
      <c r="AD79" s="470"/>
      <c r="AE79" s="471"/>
      <c r="AF79" s="472">
        <f t="shared" si="5"/>
        <v>0</v>
      </c>
      <c r="AG79" s="473"/>
      <c r="AH79" s="473"/>
      <c r="AI79" s="473"/>
      <c r="AJ79" s="473"/>
      <c r="AK79" s="474"/>
      <c r="AL79" s="135"/>
      <c r="AM79" s="135"/>
      <c r="AN79" s="135"/>
      <c r="AO79" s="135"/>
      <c r="AP79" s="165"/>
      <c r="AQ79" s="165"/>
      <c r="AR79" s="165"/>
      <c r="AS79" s="165"/>
      <c r="AT79" s="247"/>
    </row>
    <row r="80" spans="1:46" ht="18" customHeight="1">
      <c r="A80" s="75"/>
      <c r="B80" s="448">
        <f>Calcu!D24</f>
        <v>0</v>
      </c>
      <c r="C80" s="449"/>
      <c r="D80" s="449"/>
      <c r="E80" s="449"/>
      <c r="F80" s="449"/>
      <c r="G80" s="450"/>
      <c r="H80" s="448">
        <f>Calcu!E42</f>
        <v>0</v>
      </c>
      <c r="I80" s="449"/>
      <c r="J80" s="449"/>
      <c r="K80" s="449"/>
      <c r="L80" s="449"/>
      <c r="M80" s="450"/>
      <c r="N80" s="448">
        <f>Calcu!F42</f>
        <v>0</v>
      </c>
      <c r="O80" s="449"/>
      <c r="P80" s="449"/>
      <c r="Q80" s="449"/>
      <c r="R80" s="449"/>
      <c r="S80" s="450"/>
      <c r="T80" s="448">
        <f>Calcu!G42</f>
        <v>0</v>
      </c>
      <c r="U80" s="449"/>
      <c r="V80" s="449"/>
      <c r="W80" s="449"/>
      <c r="X80" s="449"/>
      <c r="Y80" s="450"/>
      <c r="Z80" s="469">
        <f t="shared" si="4"/>
        <v>0</v>
      </c>
      <c r="AA80" s="470"/>
      <c r="AB80" s="470"/>
      <c r="AC80" s="470"/>
      <c r="AD80" s="470"/>
      <c r="AE80" s="471"/>
      <c r="AF80" s="472">
        <f t="shared" si="5"/>
        <v>0</v>
      </c>
      <c r="AG80" s="473"/>
      <c r="AH80" s="473"/>
      <c r="AI80" s="473"/>
      <c r="AJ80" s="473"/>
      <c r="AK80" s="474"/>
      <c r="AL80" s="135"/>
      <c r="AM80" s="135"/>
      <c r="AN80" s="135"/>
      <c r="AO80" s="135"/>
      <c r="AP80" s="165"/>
      <c r="AQ80" s="165"/>
      <c r="AR80" s="165"/>
      <c r="AS80" s="165"/>
      <c r="AT80" s="247"/>
    </row>
    <row r="81" spans="1:46" ht="18" customHeight="1">
      <c r="A81" s="75"/>
      <c r="B81" s="448">
        <f>Calcu!D25</f>
        <v>0</v>
      </c>
      <c r="C81" s="449"/>
      <c r="D81" s="449"/>
      <c r="E81" s="449"/>
      <c r="F81" s="449"/>
      <c r="G81" s="450"/>
      <c r="H81" s="448">
        <f>Calcu!E43</f>
        <v>0</v>
      </c>
      <c r="I81" s="449"/>
      <c r="J81" s="449"/>
      <c r="K81" s="449"/>
      <c r="L81" s="449"/>
      <c r="M81" s="450"/>
      <c r="N81" s="448">
        <f>Calcu!F43</f>
        <v>0</v>
      </c>
      <c r="O81" s="449"/>
      <c r="P81" s="449"/>
      <c r="Q81" s="449"/>
      <c r="R81" s="449"/>
      <c r="S81" s="450"/>
      <c r="T81" s="448">
        <f>Calcu!G43</f>
        <v>0</v>
      </c>
      <c r="U81" s="449"/>
      <c r="V81" s="449"/>
      <c r="W81" s="449"/>
      <c r="X81" s="449"/>
      <c r="Y81" s="450"/>
      <c r="Z81" s="469">
        <f t="shared" si="4"/>
        <v>0</v>
      </c>
      <c r="AA81" s="470"/>
      <c r="AB81" s="470"/>
      <c r="AC81" s="470"/>
      <c r="AD81" s="470"/>
      <c r="AE81" s="471"/>
      <c r="AF81" s="472">
        <f t="shared" si="5"/>
        <v>0</v>
      </c>
      <c r="AG81" s="473"/>
      <c r="AH81" s="473"/>
      <c r="AI81" s="473"/>
      <c r="AJ81" s="473"/>
      <c r="AK81" s="474"/>
      <c r="AL81" s="135"/>
      <c r="AM81" s="135"/>
      <c r="AN81" s="135"/>
      <c r="AO81" s="135"/>
      <c r="AP81" s="165"/>
      <c r="AQ81" s="165"/>
      <c r="AR81" s="165"/>
      <c r="AS81" s="165"/>
      <c r="AT81" s="247"/>
    </row>
    <row r="82" spans="1:46" ht="18" customHeight="1">
      <c r="A82" s="75"/>
      <c r="B82" s="448">
        <f>Calcu!D26</f>
        <v>0</v>
      </c>
      <c r="C82" s="449"/>
      <c r="D82" s="449"/>
      <c r="E82" s="449"/>
      <c r="F82" s="449"/>
      <c r="G82" s="450"/>
      <c r="H82" s="448">
        <f>Calcu!E44</f>
        <v>0</v>
      </c>
      <c r="I82" s="449"/>
      <c r="J82" s="449"/>
      <c r="K82" s="449"/>
      <c r="L82" s="449"/>
      <c r="M82" s="450"/>
      <c r="N82" s="448">
        <f>Calcu!F44</f>
        <v>0</v>
      </c>
      <c r="O82" s="449"/>
      <c r="P82" s="449"/>
      <c r="Q82" s="449"/>
      <c r="R82" s="449"/>
      <c r="S82" s="450"/>
      <c r="T82" s="448">
        <f>Calcu!G44</f>
        <v>0</v>
      </c>
      <c r="U82" s="449"/>
      <c r="V82" s="449"/>
      <c r="W82" s="449"/>
      <c r="X82" s="449"/>
      <c r="Y82" s="450"/>
      <c r="Z82" s="469">
        <f t="shared" si="4"/>
        <v>0</v>
      </c>
      <c r="AA82" s="470"/>
      <c r="AB82" s="470"/>
      <c r="AC82" s="470"/>
      <c r="AD82" s="470"/>
      <c r="AE82" s="471"/>
      <c r="AF82" s="472">
        <f t="shared" si="5"/>
        <v>0</v>
      </c>
      <c r="AG82" s="473"/>
      <c r="AH82" s="473"/>
      <c r="AI82" s="473"/>
      <c r="AJ82" s="473"/>
      <c r="AK82" s="474"/>
      <c r="AL82" s="135"/>
      <c r="AM82" s="135"/>
      <c r="AN82" s="135"/>
      <c r="AO82" s="135"/>
      <c r="AP82" s="165"/>
      <c r="AQ82" s="165"/>
      <c r="AR82" s="165"/>
      <c r="AS82" s="165"/>
      <c r="AT82" s="247"/>
    </row>
    <row r="83" spans="1:46" ht="18" customHeight="1">
      <c r="A83" s="75"/>
      <c r="B83" s="448">
        <f>Calcu!D27</f>
        <v>0</v>
      </c>
      <c r="C83" s="449"/>
      <c r="D83" s="449"/>
      <c r="E83" s="449"/>
      <c r="F83" s="449"/>
      <c r="G83" s="450"/>
      <c r="H83" s="448">
        <f>Calcu!E45</f>
        <v>0</v>
      </c>
      <c r="I83" s="449"/>
      <c r="J83" s="449"/>
      <c r="K83" s="449"/>
      <c r="L83" s="449"/>
      <c r="M83" s="450"/>
      <c r="N83" s="448">
        <f>Calcu!F45</f>
        <v>0</v>
      </c>
      <c r="O83" s="449"/>
      <c r="P83" s="449"/>
      <c r="Q83" s="449"/>
      <c r="R83" s="449"/>
      <c r="S83" s="450"/>
      <c r="T83" s="448">
        <f>Calcu!G45</f>
        <v>0</v>
      </c>
      <c r="U83" s="449"/>
      <c r="V83" s="449"/>
      <c r="W83" s="449"/>
      <c r="X83" s="449"/>
      <c r="Y83" s="450"/>
      <c r="Z83" s="469">
        <f t="shared" si="4"/>
        <v>0</v>
      </c>
      <c r="AA83" s="470"/>
      <c r="AB83" s="470"/>
      <c r="AC83" s="470"/>
      <c r="AD83" s="470"/>
      <c r="AE83" s="471"/>
      <c r="AF83" s="472">
        <f t="shared" si="5"/>
        <v>0</v>
      </c>
      <c r="AG83" s="473"/>
      <c r="AH83" s="473"/>
      <c r="AI83" s="473"/>
      <c r="AJ83" s="473"/>
      <c r="AK83" s="474"/>
      <c r="AL83" s="135"/>
      <c r="AM83" s="135"/>
      <c r="AN83" s="135"/>
      <c r="AO83" s="135"/>
      <c r="AP83" s="165"/>
      <c r="AQ83" s="165"/>
      <c r="AR83" s="165"/>
      <c r="AS83" s="165"/>
      <c r="AT83" s="247"/>
    </row>
    <row r="84" spans="1:46" ht="18" customHeight="1">
      <c r="A84" s="75"/>
      <c r="B84" s="448">
        <f>Calcu!D28</f>
        <v>0</v>
      </c>
      <c r="C84" s="449"/>
      <c r="D84" s="449"/>
      <c r="E84" s="449"/>
      <c r="F84" s="449"/>
      <c r="G84" s="450"/>
      <c r="H84" s="448">
        <f>Calcu!E46</f>
        <v>0</v>
      </c>
      <c r="I84" s="449"/>
      <c r="J84" s="449"/>
      <c r="K84" s="449"/>
      <c r="L84" s="449"/>
      <c r="M84" s="450"/>
      <c r="N84" s="448">
        <f>Calcu!F46</f>
        <v>0</v>
      </c>
      <c r="O84" s="449"/>
      <c r="P84" s="449"/>
      <c r="Q84" s="449"/>
      <c r="R84" s="449"/>
      <c r="S84" s="450"/>
      <c r="T84" s="448">
        <f>Calcu!G46</f>
        <v>0</v>
      </c>
      <c r="U84" s="449"/>
      <c r="V84" s="449"/>
      <c r="W84" s="449"/>
      <c r="X84" s="449"/>
      <c r="Y84" s="450"/>
      <c r="Z84" s="469">
        <f t="shared" si="4"/>
        <v>0</v>
      </c>
      <c r="AA84" s="470"/>
      <c r="AB84" s="470"/>
      <c r="AC84" s="470"/>
      <c r="AD84" s="470"/>
      <c r="AE84" s="471"/>
      <c r="AF84" s="472">
        <f t="shared" si="5"/>
        <v>0</v>
      </c>
      <c r="AG84" s="473"/>
      <c r="AH84" s="473"/>
      <c r="AI84" s="473"/>
      <c r="AJ84" s="473"/>
      <c r="AK84" s="474"/>
      <c r="AL84" s="135"/>
      <c r="AM84" s="135"/>
      <c r="AN84" s="135"/>
      <c r="AO84" s="135"/>
      <c r="AP84" s="165"/>
      <c r="AQ84" s="165"/>
      <c r="AR84" s="165"/>
      <c r="AS84" s="165"/>
      <c r="AT84" s="247"/>
    </row>
    <row r="85" spans="1:46" ht="18" customHeight="1">
      <c r="A85" s="75"/>
      <c r="B85" s="448">
        <f>Calcu!D29</f>
        <v>0</v>
      </c>
      <c r="C85" s="449"/>
      <c r="D85" s="449"/>
      <c r="E85" s="449"/>
      <c r="F85" s="449"/>
      <c r="G85" s="450"/>
      <c r="H85" s="448">
        <f>Calcu!E47</f>
        <v>0</v>
      </c>
      <c r="I85" s="449"/>
      <c r="J85" s="449"/>
      <c r="K85" s="449"/>
      <c r="L85" s="449"/>
      <c r="M85" s="450"/>
      <c r="N85" s="448">
        <f>Calcu!F47</f>
        <v>0</v>
      </c>
      <c r="O85" s="449"/>
      <c r="P85" s="449"/>
      <c r="Q85" s="449"/>
      <c r="R85" s="449"/>
      <c r="S85" s="450"/>
      <c r="T85" s="448">
        <f>Calcu!G47</f>
        <v>0</v>
      </c>
      <c r="U85" s="449"/>
      <c r="V85" s="449"/>
      <c r="W85" s="449"/>
      <c r="X85" s="449"/>
      <c r="Y85" s="450"/>
      <c r="Z85" s="469">
        <f t="shared" si="4"/>
        <v>0</v>
      </c>
      <c r="AA85" s="470"/>
      <c r="AB85" s="470"/>
      <c r="AC85" s="470"/>
      <c r="AD85" s="470"/>
      <c r="AE85" s="471"/>
      <c r="AF85" s="472">
        <f t="shared" si="5"/>
        <v>0</v>
      </c>
      <c r="AG85" s="473"/>
      <c r="AH85" s="473"/>
      <c r="AI85" s="473"/>
      <c r="AJ85" s="473"/>
      <c r="AK85" s="474"/>
      <c r="AL85" s="135"/>
      <c r="AM85" s="135"/>
      <c r="AN85" s="135"/>
      <c r="AO85" s="135"/>
      <c r="AP85" s="165"/>
      <c r="AQ85" s="165"/>
      <c r="AR85" s="165"/>
      <c r="AS85" s="165"/>
      <c r="AT85" s="247"/>
    </row>
    <row r="86" spans="1:46" ht="18" customHeight="1">
      <c r="A86" s="75"/>
      <c r="B86" s="448">
        <f>Calcu!D30</f>
        <v>0</v>
      </c>
      <c r="C86" s="449"/>
      <c r="D86" s="449"/>
      <c r="E86" s="449"/>
      <c r="F86" s="449"/>
      <c r="G86" s="450"/>
      <c r="H86" s="448">
        <f>Calcu!E48</f>
        <v>0</v>
      </c>
      <c r="I86" s="449"/>
      <c r="J86" s="449"/>
      <c r="K86" s="449"/>
      <c r="L86" s="449"/>
      <c r="M86" s="450"/>
      <c r="N86" s="448">
        <f>Calcu!F48</f>
        <v>0</v>
      </c>
      <c r="O86" s="449"/>
      <c r="P86" s="449"/>
      <c r="Q86" s="449"/>
      <c r="R86" s="449"/>
      <c r="S86" s="450"/>
      <c r="T86" s="448">
        <f>Calcu!G48</f>
        <v>0</v>
      </c>
      <c r="U86" s="449"/>
      <c r="V86" s="449"/>
      <c r="W86" s="449"/>
      <c r="X86" s="449"/>
      <c r="Y86" s="450"/>
      <c r="Z86" s="469">
        <f t="shared" si="4"/>
        <v>0</v>
      </c>
      <c r="AA86" s="470"/>
      <c r="AB86" s="470"/>
      <c r="AC86" s="470"/>
      <c r="AD86" s="470"/>
      <c r="AE86" s="471"/>
      <c r="AF86" s="472">
        <f t="shared" si="5"/>
        <v>0</v>
      </c>
      <c r="AG86" s="473"/>
      <c r="AH86" s="473"/>
      <c r="AI86" s="473"/>
      <c r="AJ86" s="473"/>
      <c r="AK86" s="474"/>
      <c r="AL86" s="135"/>
      <c r="AM86" s="135"/>
      <c r="AN86" s="135"/>
      <c r="AO86" s="135"/>
      <c r="AP86" s="165"/>
      <c r="AQ86" s="165"/>
      <c r="AR86" s="165"/>
      <c r="AS86" s="165"/>
      <c r="AT86" s="247"/>
    </row>
    <row r="87" spans="1:46" ht="18" customHeight="1">
      <c r="A87" s="75"/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1"/>
      <c r="T87" s="161"/>
      <c r="U87" s="161"/>
      <c r="V87" s="161"/>
      <c r="W87" s="161"/>
      <c r="X87" s="161"/>
      <c r="Y87" s="161"/>
      <c r="Z87" s="77"/>
      <c r="AA87" s="77"/>
      <c r="AB87" s="77"/>
      <c r="AC87" s="77"/>
      <c r="AD87" s="77"/>
      <c r="AE87" s="77"/>
      <c r="AF87" s="164"/>
      <c r="AG87" s="164"/>
      <c r="AH87" s="164"/>
      <c r="AI87" s="164"/>
      <c r="AJ87" s="164"/>
      <c r="AK87" s="164"/>
      <c r="AL87" s="135"/>
      <c r="AM87" s="135"/>
      <c r="AN87" s="135"/>
      <c r="AO87" s="135"/>
      <c r="AP87" s="165"/>
      <c r="AQ87" s="165"/>
      <c r="AR87" s="165"/>
      <c r="AS87" s="165"/>
      <c r="AT87" s="247"/>
    </row>
    <row r="88" spans="1:46" ht="18" customHeight="1">
      <c r="A88" s="75"/>
      <c r="B88" s="265" t="s">
        <v>443</v>
      </c>
      <c r="C88" s="266"/>
      <c r="D88" s="266"/>
      <c r="E88" s="266"/>
      <c r="F88" s="266"/>
      <c r="G88" s="266"/>
      <c r="H88" s="266"/>
      <c r="I88" s="266"/>
      <c r="J88" s="266"/>
      <c r="K88" s="266"/>
      <c r="L88" s="266"/>
      <c r="M88" s="266"/>
      <c r="N88" s="266"/>
      <c r="O88" s="266"/>
      <c r="P88" s="266"/>
      <c r="Q88" s="266"/>
      <c r="R88" s="266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1"/>
      <c r="AI88" s="135"/>
      <c r="AJ88" s="135"/>
      <c r="AK88" s="135"/>
      <c r="AL88" s="135"/>
      <c r="AM88" s="135"/>
      <c r="AN88" s="135"/>
      <c r="AO88" s="135"/>
      <c r="AP88" s="165"/>
      <c r="AQ88" s="165"/>
      <c r="AR88" s="165"/>
      <c r="AS88" s="165"/>
      <c r="AT88" s="247"/>
    </row>
    <row r="89" spans="1:46" s="169" customFormat="1" ht="18" customHeight="1">
      <c r="A89" s="167"/>
      <c r="B89" s="468" t="s">
        <v>444</v>
      </c>
      <c r="C89" s="454"/>
      <c r="D89" s="454"/>
      <c r="E89" s="454"/>
      <c r="F89" s="454"/>
      <c r="G89" s="455"/>
      <c r="H89" s="523" t="s">
        <v>111</v>
      </c>
      <c r="I89" s="524"/>
      <c r="J89" s="524"/>
      <c r="K89" s="524"/>
      <c r="L89" s="524"/>
      <c r="M89" s="524"/>
      <c r="N89" s="524"/>
      <c r="O89" s="524"/>
      <c r="P89" s="524"/>
      <c r="Q89" s="524"/>
      <c r="R89" s="524"/>
      <c r="S89" s="524"/>
      <c r="T89" s="524"/>
      <c r="U89" s="524"/>
      <c r="V89" s="525"/>
      <c r="W89" s="526" t="s">
        <v>112</v>
      </c>
      <c r="X89" s="527"/>
      <c r="Y89" s="527"/>
      <c r="Z89" s="527"/>
      <c r="AA89" s="528"/>
      <c r="AB89" s="168"/>
    </row>
    <row r="90" spans="1:46" s="169" customFormat="1" ht="18" customHeight="1">
      <c r="A90" s="167"/>
      <c r="B90" s="456"/>
      <c r="C90" s="457"/>
      <c r="D90" s="457"/>
      <c r="E90" s="457"/>
      <c r="F90" s="457"/>
      <c r="G90" s="458"/>
      <c r="H90" s="529" t="s">
        <v>113</v>
      </c>
      <c r="I90" s="529"/>
      <c r="J90" s="529"/>
      <c r="K90" s="529"/>
      <c r="L90" s="529"/>
      <c r="M90" s="529" t="s">
        <v>114</v>
      </c>
      <c r="N90" s="529"/>
      <c r="O90" s="529"/>
      <c r="P90" s="529"/>
      <c r="Q90" s="529"/>
      <c r="R90" s="529" t="s">
        <v>115</v>
      </c>
      <c r="S90" s="529"/>
      <c r="T90" s="529"/>
      <c r="U90" s="529"/>
      <c r="V90" s="529"/>
      <c r="W90" s="530" t="s">
        <v>445</v>
      </c>
      <c r="X90" s="529"/>
      <c r="Y90" s="529"/>
      <c r="Z90" s="529"/>
      <c r="AA90" s="529"/>
      <c r="AB90" s="168"/>
    </row>
    <row r="91" spans="1:46" s="169" customFormat="1" ht="18" customHeight="1">
      <c r="A91" s="167"/>
      <c r="B91" s="448">
        <f>Calcu!D31</f>
        <v>0</v>
      </c>
      <c r="C91" s="449"/>
      <c r="D91" s="449"/>
      <c r="E91" s="449"/>
      <c r="F91" s="449"/>
      <c r="G91" s="450"/>
      <c r="H91" s="482">
        <f>Calcu!H31</f>
        <v>0</v>
      </c>
      <c r="I91" s="482"/>
      <c r="J91" s="482"/>
      <c r="K91" s="482"/>
      <c r="L91" s="482"/>
      <c r="M91" s="482">
        <f>Calcu!I31</f>
        <v>0</v>
      </c>
      <c r="N91" s="482"/>
      <c r="O91" s="482"/>
      <c r="P91" s="482"/>
      <c r="Q91" s="482"/>
      <c r="R91" s="482">
        <f>Calcu!J31</f>
        <v>0</v>
      </c>
      <c r="S91" s="482"/>
      <c r="T91" s="482"/>
      <c r="U91" s="482"/>
      <c r="V91" s="482"/>
      <c r="W91" s="482">
        <f>Calcu!K31</f>
        <v>0</v>
      </c>
      <c r="X91" s="482"/>
      <c r="Y91" s="482"/>
      <c r="Z91" s="482"/>
      <c r="AA91" s="482"/>
      <c r="AB91" s="168"/>
    </row>
    <row r="92" spans="1:46" s="169" customFormat="1" ht="18" customHeight="1">
      <c r="A92" s="167"/>
      <c r="B92" s="448">
        <f>Calcu!D32</f>
        <v>0</v>
      </c>
      <c r="C92" s="449"/>
      <c r="D92" s="449"/>
      <c r="E92" s="449"/>
      <c r="F92" s="449"/>
      <c r="G92" s="450"/>
      <c r="H92" s="482">
        <f>Calcu!H32</f>
        <v>0</v>
      </c>
      <c r="I92" s="482"/>
      <c r="J92" s="482"/>
      <c r="K92" s="482"/>
      <c r="L92" s="482"/>
      <c r="M92" s="482">
        <f>Calcu!I32</f>
        <v>0</v>
      </c>
      <c r="N92" s="482"/>
      <c r="O92" s="482"/>
      <c r="P92" s="482"/>
      <c r="Q92" s="482"/>
      <c r="R92" s="482">
        <f>Calcu!J32</f>
        <v>0</v>
      </c>
      <c r="S92" s="482"/>
      <c r="T92" s="482"/>
      <c r="U92" s="482"/>
      <c r="V92" s="482"/>
      <c r="W92" s="482">
        <f>Calcu!K32</f>
        <v>0</v>
      </c>
      <c r="X92" s="482"/>
      <c r="Y92" s="482"/>
      <c r="Z92" s="482"/>
      <c r="AA92" s="482"/>
      <c r="AB92" s="168"/>
    </row>
    <row r="93" spans="1:46" s="169" customFormat="1" ht="18" customHeight="1">
      <c r="A93" s="167"/>
      <c r="B93" s="448">
        <f>Calcu!D33</f>
        <v>0</v>
      </c>
      <c r="C93" s="449"/>
      <c r="D93" s="449"/>
      <c r="E93" s="449"/>
      <c r="F93" s="449"/>
      <c r="G93" s="450"/>
      <c r="H93" s="482">
        <f>Calcu!H33</f>
        <v>0</v>
      </c>
      <c r="I93" s="482"/>
      <c r="J93" s="482"/>
      <c r="K93" s="482"/>
      <c r="L93" s="482"/>
      <c r="M93" s="482">
        <f>Calcu!I33</f>
        <v>0</v>
      </c>
      <c r="N93" s="482"/>
      <c r="O93" s="482"/>
      <c r="P93" s="482"/>
      <c r="Q93" s="482"/>
      <c r="R93" s="482">
        <f>Calcu!J33</f>
        <v>0</v>
      </c>
      <c r="S93" s="482"/>
      <c r="T93" s="482"/>
      <c r="U93" s="482"/>
      <c r="V93" s="482"/>
      <c r="W93" s="482">
        <f>Calcu!K33</f>
        <v>0</v>
      </c>
      <c r="X93" s="482"/>
      <c r="Y93" s="482"/>
      <c r="Z93" s="482"/>
      <c r="AA93" s="482"/>
      <c r="AB93" s="168"/>
    </row>
    <row r="94" spans="1:46" s="169" customFormat="1" ht="18" customHeight="1">
      <c r="A94" s="167"/>
      <c r="B94" s="448">
        <f>Calcu!D34</f>
        <v>0</v>
      </c>
      <c r="C94" s="449"/>
      <c r="D94" s="449"/>
      <c r="E94" s="449"/>
      <c r="F94" s="449"/>
      <c r="G94" s="450"/>
      <c r="H94" s="482">
        <f>Calcu!H34</f>
        <v>0</v>
      </c>
      <c r="I94" s="482"/>
      <c r="J94" s="482"/>
      <c r="K94" s="482"/>
      <c r="L94" s="482"/>
      <c r="M94" s="482">
        <f>Calcu!I34</f>
        <v>0</v>
      </c>
      <c r="N94" s="482"/>
      <c r="O94" s="482"/>
      <c r="P94" s="482"/>
      <c r="Q94" s="482"/>
      <c r="R94" s="482">
        <f>Calcu!J34</f>
        <v>0</v>
      </c>
      <c r="S94" s="482"/>
      <c r="T94" s="482"/>
      <c r="U94" s="482"/>
      <c r="V94" s="482"/>
      <c r="W94" s="482">
        <f>Calcu!K34</f>
        <v>0</v>
      </c>
      <c r="X94" s="482"/>
      <c r="Y94" s="482"/>
      <c r="Z94" s="482"/>
      <c r="AA94" s="482"/>
      <c r="AB94" s="168"/>
    </row>
    <row r="95" spans="1:46" s="169" customFormat="1" ht="18" customHeight="1">
      <c r="A95" s="167"/>
      <c r="B95" s="448">
        <f>Calcu!D35</f>
        <v>0</v>
      </c>
      <c r="C95" s="449"/>
      <c r="D95" s="449"/>
      <c r="E95" s="449"/>
      <c r="F95" s="449"/>
      <c r="G95" s="450"/>
      <c r="H95" s="482">
        <f>Calcu!H35</f>
        <v>0</v>
      </c>
      <c r="I95" s="482"/>
      <c r="J95" s="482"/>
      <c r="K95" s="482"/>
      <c r="L95" s="482"/>
      <c r="M95" s="482">
        <f>Calcu!I35</f>
        <v>0</v>
      </c>
      <c r="N95" s="482"/>
      <c r="O95" s="482"/>
      <c r="P95" s="482"/>
      <c r="Q95" s="482"/>
      <c r="R95" s="482">
        <f>Calcu!J35</f>
        <v>0</v>
      </c>
      <c r="S95" s="482"/>
      <c r="T95" s="482"/>
      <c r="U95" s="482"/>
      <c r="V95" s="482"/>
      <c r="W95" s="482">
        <f>Calcu!K35</f>
        <v>0</v>
      </c>
      <c r="X95" s="482"/>
      <c r="Y95" s="482"/>
      <c r="Z95" s="482"/>
      <c r="AA95" s="482"/>
      <c r="AB95" s="168"/>
    </row>
    <row r="96" spans="1:46" s="169" customFormat="1" ht="18" customHeight="1">
      <c r="A96" s="167"/>
      <c r="B96" s="448">
        <f>Calcu!D36</f>
        <v>0</v>
      </c>
      <c r="C96" s="449"/>
      <c r="D96" s="449"/>
      <c r="E96" s="449"/>
      <c r="F96" s="449"/>
      <c r="G96" s="450"/>
      <c r="H96" s="482">
        <f>Calcu!H36</f>
        <v>0</v>
      </c>
      <c r="I96" s="482"/>
      <c r="J96" s="482"/>
      <c r="K96" s="482"/>
      <c r="L96" s="482"/>
      <c r="M96" s="482">
        <f>Calcu!I36</f>
        <v>0</v>
      </c>
      <c r="N96" s="482"/>
      <c r="O96" s="482"/>
      <c r="P96" s="482"/>
      <c r="Q96" s="482"/>
      <c r="R96" s="482">
        <f>Calcu!J36</f>
        <v>0</v>
      </c>
      <c r="S96" s="482"/>
      <c r="T96" s="482"/>
      <c r="U96" s="482"/>
      <c r="V96" s="482"/>
      <c r="W96" s="482">
        <f>Calcu!K36</f>
        <v>0</v>
      </c>
      <c r="X96" s="482"/>
      <c r="Y96" s="482"/>
      <c r="Z96" s="482"/>
      <c r="AA96" s="482"/>
      <c r="AB96" s="168"/>
    </row>
    <row r="97" spans="1:46" s="169" customFormat="1" ht="18" customHeight="1">
      <c r="A97" s="167"/>
      <c r="B97" s="448">
        <f>Calcu!D37</f>
        <v>0</v>
      </c>
      <c r="C97" s="449"/>
      <c r="D97" s="449"/>
      <c r="E97" s="449"/>
      <c r="F97" s="449"/>
      <c r="G97" s="450"/>
      <c r="H97" s="482">
        <f>Calcu!H37</f>
        <v>0</v>
      </c>
      <c r="I97" s="482"/>
      <c r="J97" s="482"/>
      <c r="K97" s="482"/>
      <c r="L97" s="482"/>
      <c r="M97" s="482">
        <f>Calcu!I37</f>
        <v>0</v>
      </c>
      <c r="N97" s="482"/>
      <c r="O97" s="482"/>
      <c r="P97" s="482"/>
      <c r="Q97" s="482"/>
      <c r="R97" s="482">
        <f>Calcu!J37</f>
        <v>0</v>
      </c>
      <c r="S97" s="482"/>
      <c r="T97" s="482"/>
      <c r="U97" s="482"/>
      <c r="V97" s="482"/>
      <c r="W97" s="482">
        <f>Calcu!K37</f>
        <v>0</v>
      </c>
      <c r="X97" s="482"/>
      <c r="Y97" s="482"/>
      <c r="Z97" s="482"/>
      <c r="AA97" s="482"/>
      <c r="AB97" s="168"/>
    </row>
    <row r="98" spans="1:46" s="169" customFormat="1" ht="18" customHeight="1">
      <c r="A98" s="167"/>
      <c r="B98" s="448">
        <f>Calcu!D38</f>
        <v>0</v>
      </c>
      <c r="C98" s="449"/>
      <c r="D98" s="449"/>
      <c r="E98" s="449"/>
      <c r="F98" s="449"/>
      <c r="G98" s="450"/>
      <c r="H98" s="482">
        <f>Calcu!H38</f>
        <v>0</v>
      </c>
      <c r="I98" s="482"/>
      <c r="J98" s="482"/>
      <c r="K98" s="482"/>
      <c r="L98" s="482"/>
      <c r="M98" s="482">
        <f>Calcu!I38</f>
        <v>0</v>
      </c>
      <c r="N98" s="482"/>
      <c r="O98" s="482"/>
      <c r="P98" s="482"/>
      <c r="Q98" s="482"/>
      <c r="R98" s="482">
        <f>Calcu!J38</f>
        <v>0</v>
      </c>
      <c r="S98" s="482"/>
      <c r="T98" s="482"/>
      <c r="U98" s="482"/>
      <c r="V98" s="482"/>
      <c r="W98" s="482">
        <f>Calcu!K38</f>
        <v>0</v>
      </c>
      <c r="X98" s="482"/>
      <c r="Y98" s="482"/>
      <c r="Z98" s="482"/>
      <c r="AA98" s="482"/>
      <c r="AB98" s="168"/>
    </row>
    <row r="99" spans="1:46" s="169" customFormat="1" ht="18" customHeight="1">
      <c r="A99" s="167"/>
      <c r="B99" s="448">
        <f>Calcu!D39</f>
        <v>0</v>
      </c>
      <c r="C99" s="449"/>
      <c r="D99" s="449"/>
      <c r="E99" s="449"/>
      <c r="F99" s="449"/>
      <c r="G99" s="450"/>
      <c r="H99" s="482">
        <f>Calcu!H39</f>
        <v>0</v>
      </c>
      <c r="I99" s="482"/>
      <c r="J99" s="482"/>
      <c r="K99" s="482"/>
      <c r="L99" s="482"/>
      <c r="M99" s="482">
        <f>Calcu!I39</f>
        <v>0</v>
      </c>
      <c r="N99" s="482"/>
      <c r="O99" s="482"/>
      <c r="P99" s="482"/>
      <c r="Q99" s="482"/>
      <c r="R99" s="482">
        <f>Calcu!J39</f>
        <v>0</v>
      </c>
      <c r="S99" s="482"/>
      <c r="T99" s="482"/>
      <c r="U99" s="482"/>
      <c r="V99" s="482"/>
      <c r="W99" s="482">
        <f>Calcu!K39</f>
        <v>0</v>
      </c>
      <c r="X99" s="482"/>
      <c r="Y99" s="482"/>
      <c r="Z99" s="482"/>
      <c r="AA99" s="482"/>
      <c r="AB99" s="168"/>
    </row>
    <row r="100" spans="1:46" s="169" customFormat="1" ht="18" customHeight="1">
      <c r="A100" s="167"/>
      <c r="B100" s="448">
        <f>Calcu!D40</f>
        <v>0</v>
      </c>
      <c r="C100" s="449"/>
      <c r="D100" s="449"/>
      <c r="E100" s="449"/>
      <c r="F100" s="449"/>
      <c r="G100" s="450"/>
      <c r="H100" s="482">
        <f>Calcu!H40</f>
        <v>0</v>
      </c>
      <c r="I100" s="482"/>
      <c r="J100" s="482"/>
      <c r="K100" s="482"/>
      <c r="L100" s="482"/>
      <c r="M100" s="482">
        <f>Calcu!I40</f>
        <v>0</v>
      </c>
      <c r="N100" s="482"/>
      <c r="O100" s="482"/>
      <c r="P100" s="482"/>
      <c r="Q100" s="482"/>
      <c r="R100" s="482">
        <f>Calcu!J40</f>
        <v>0</v>
      </c>
      <c r="S100" s="482"/>
      <c r="T100" s="482"/>
      <c r="U100" s="482"/>
      <c r="V100" s="482"/>
      <c r="W100" s="482">
        <f>Calcu!K40</f>
        <v>0</v>
      </c>
      <c r="X100" s="482"/>
      <c r="Y100" s="482"/>
      <c r="Z100" s="482"/>
      <c r="AA100" s="482"/>
      <c r="AB100" s="168"/>
    </row>
    <row r="101" spans="1:46" s="169" customFormat="1" ht="18" customHeight="1">
      <c r="A101" s="167"/>
      <c r="B101" s="448">
        <f>Calcu!D41</f>
        <v>0</v>
      </c>
      <c r="C101" s="449"/>
      <c r="D101" s="449"/>
      <c r="E101" s="449"/>
      <c r="F101" s="449"/>
      <c r="G101" s="450"/>
      <c r="H101" s="482">
        <f>Calcu!H41</f>
        <v>0</v>
      </c>
      <c r="I101" s="482"/>
      <c r="J101" s="482"/>
      <c r="K101" s="482"/>
      <c r="L101" s="482"/>
      <c r="M101" s="482">
        <f>Calcu!I41</f>
        <v>0</v>
      </c>
      <c r="N101" s="482"/>
      <c r="O101" s="482"/>
      <c r="P101" s="482"/>
      <c r="Q101" s="482"/>
      <c r="R101" s="482">
        <f>Calcu!J41</f>
        <v>0</v>
      </c>
      <c r="S101" s="482"/>
      <c r="T101" s="482"/>
      <c r="U101" s="482"/>
      <c r="V101" s="482"/>
      <c r="W101" s="482">
        <f>Calcu!K41</f>
        <v>0</v>
      </c>
      <c r="X101" s="482"/>
      <c r="Y101" s="482"/>
      <c r="Z101" s="482"/>
      <c r="AA101" s="482"/>
      <c r="AB101" s="168"/>
    </row>
    <row r="102" spans="1:46" s="169" customFormat="1" ht="18" customHeight="1">
      <c r="A102" s="167"/>
      <c r="B102" s="448">
        <f>Calcu!D42</f>
        <v>0</v>
      </c>
      <c r="C102" s="449"/>
      <c r="D102" s="449"/>
      <c r="E102" s="449"/>
      <c r="F102" s="449"/>
      <c r="G102" s="450"/>
      <c r="H102" s="482">
        <f>Calcu!H42</f>
        <v>0</v>
      </c>
      <c r="I102" s="482"/>
      <c r="J102" s="482"/>
      <c r="K102" s="482"/>
      <c r="L102" s="482"/>
      <c r="M102" s="482">
        <f>Calcu!I42</f>
        <v>0</v>
      </c>
      <c r="N102" s="482"/>
      <c r="O102" s="482"/>
      <c r="P102" s="482"/>
      <c r="Q102" s="482"/>
      <c r="R102" s="482">
        <f>Calcu!J42</f>
        <v>0</v>
      </c>
      <c r="S102" s="482"/>
      <c r="T102" s="482"/>
      <c r="U102" s="482"/>
      <c r="V102" s="482"/>
      <c r="W102" s="482">
        <f>Calcu!K42</f>
        <v>0</v>
      </c>
      <c r="X102" s="482"/>
      <c r="Y102" s="482"/>
      <c r="Z102" s="482"/>
      <c r="AA102" s="482"/>
      <c r="AB102" s="168"/>
    </row>
    <row r="103" spans="1:46" s="169" customFormat="1" ht="18" customHeight="1">
      <c r="A103" s="167"/>
      <c r="B103" s="448">
        <f>Calcu!D43</f>
        <v>0</v>
      </c>
      <c r="C103" s="449"/>
      <c r="D103" s="449"/>
      <c r="E103" s="449"/>
      <c r="F103" s="449"/>
      <c r="G103" s="450"/>
      <c r="H103" s="482">
        <f>Calcu!H43</f>
        <v>0</v>
      </c>
      <c r="I103" s="482"/>
      <c r="J103" s="482"/>
      <c r="K103" s="482"/>
      <c r="L103" s="482"/>
      <c r="M103" s="482">
        <f>Calcu!I43</f>
        <v>0</v>
      </c>
      <c r="N103" s="482"/>
      <c r="O103" s="482"/>
      <c r="P103" s="482"/>
      <c r="Q103" s="482"/>
      <c r="R103" s="482">
        <f>Calcu!J43</f>
        <v>0</v>
      </c>
      <c r="S103" s="482"/>
      <c r="T103" s="482"/>
      <c r="U103" s="482"/>
      <c r="V103" s="482"/>
      <c r="W103" s="482">
        <f>Calcu!K43</f>
        <v>0</v>
      </c>
      <c r="X103" s="482"/>
      <c r="Y103" s="482"/>
      <c r="Z103" s="482"/>
      <c r="AA103" s="482"/>
      <c r="AB103" s="168"/>
    </row>
    <row r="104" spans="1:46" s="169" customFormat="1" ht="18" customHeight="1">
      <c r="A104" s="167"/>
      <c r="B104" s="448">
        <f>Calcu!D44</f>
        <v>0</v>
      </c>
      <c r="C104" s="449"/>
      <c r="D104" s="449"/>
      <c r="E104" s="449"/>
      <c r="F104" s="449"/>
      <c r="G104" s="450"/>
      <c r="H104" s="482">
        <f>Calcu!H44</f>
        <v>0</v>
      </c>
      <c r="I104" s="482"/>
      <c r="J104" s="482"/>
      <c r="K104" s="482"/>
      <c r="L104" s="482"/>
      <c r="M104" s="482">
        <f>Calcu!I44</f>
        <v>0</v>
      </c>
      <c r="N104" s="482"/>
      <c r="O104" s="482"/>
      <c r="P104" s="482"/>
      <c r="Q104" s="482"/>
      <c r="R104" s="482">
        <f>Calcu!J44</f>
        <v>0</v>
      </c>
      <c r="S104" s="482"/>
      <c r="T104" s="482"/>
      <c r="U104" s="482"/>
      <c r="V104" s="482"/>
      <c r="W104" s="482">
        <f>Calcu!K44</f>
        <v>0</v>
      </c>
      <c r="X104" s="482"/>
      <c r="Y104" s="482"/>
      <c r="Z104" s="482"/>
      <c r="AA104" s="482"/>
      <c r="AB104" s="168"/>
    </row>
    <row r="105" spans="1:46" s="169" customFormat="1" ht="18" customHeight="1">
      <c r="A105" s="167"/>
      <c r="B105" s="448">
        <f>Calcu!D45</f>
        <v>0</v>
      </c>
      <c r="C105" s="449"/>
      <c r="D105" s="449"/>
      <c r="E105" s="449"/>
      <c r="F105" s="449"/>
      <c r="G105" s="450"/>
      <c r="H105" s="482">
        <f>Calcu!H45</f>
        <v>0</v>
      </c>
      <c r="I105" s="482"/>
      <c r="J105" s="482"/>
      <c r="K105" s="482"/>
      <c r="L105" s="482"/>
      <c r="M105" s="482">
        <f>Calcu!I45</f>
        <v>0</v>
      </c>
      <c r="N105" s="482"/>
      <c r="O105" s="482"/>
      <c r="P105" s="482"/>
      <c r="Q105" s="482"/>
      <c r="R105" s="482">
        <f>Calcu!J45</f>
        <v>0</v>
      </c>
      <c r="S105" s="482"/>
      <c r="T105" s="482"/>
      <c r="U105" s="482"/>
      <c r="V105" s="482"/>
      <c r="W105" s="482">
        <f>Calcu!K45</f>
        <v>0</v>
      </c>
      <c r="X105" s="482"/>
      <c r="Y105" s="482"/>
      <c r="Z105" s="482"/>
      <c r="AA105" s="482"/>
      <c r="AB105" s="168"/>
    </row>
    <row r="106" spans="1:46" s="169" customFormat="1" ht="18" customHeight="1">
      <c r="A106" s="167"/>
      <c r="B106" s="448">
        <f>Calcu!D46</f>
        <v>0</v>
      </c>
      <c r="C106" s="449"/>
      <c r="D106" s="449"/>
      <c r="E106" s="449"/>
      <c r="F106" s="449"/>
      <c r="G106" s="450"/>
      <c r="H106" s="482">
        <f>Calcu!H46</f>
        <v>0</v>
      </c>
      <c r="I106" s="482"/>
      <c r="J106" s="482"/>
      <c r="K106" s="482"/>
      <c r="L106" s="482"/>
      <c r="M106" s="482">
        <f>Calcu!I46</f>
        <v>0</v>
      </c>
      <c r="N106" s="482"/>
      <c r="O106" s="482"/>
      <c r="P106" s="482"/>
      <c r="Q106" s="482"/>
      <c r="R106" s="482">
        <f>Calcu!J46</f>
        <v>0</v>
      </c>
      <c r="S106" s="482"/>
      <c r="T106" s="482"/>
      <c r="U106" s="482"/>
      <c r="V106" s="482"/>
      <c r="W106" s="482">
        <f>Calcu!K46</f>
        <v>0</v>
      </c>
      <c r="X106" s="482"/>
      <c r="Y106" s="482"/>
      <c r="Z106" s="482"/>
      <c r="AA106" s="482"/>
      <c r="AB106" s="168"/>
    </row>
    <row r="107" spans="1:46" s="169" customFormat="1" ht="18" customHeight="1">
      <c r="A107" s="167"/>
      <c r="B107" s="448">
        <f>Calcu!D47</f>
        <v>0</v>
      </c>
      <c r="C107" s="449"/>
      <c r="D107" s="449"/>
      <c r="E107" s="449"/>
      <c r="F107" s="449"/>
      <c r="G107" s="450"/>
      <c r="H107" s="482">
        <f>Calcu!H47</f>
        <v>0</v>
      </c>
      <c r="I107" s="482"/>
      <c r="J107" s="482"/>
      <c r="K107" s="482"/>
      <c r="L107" s="482"/>
      <c r="M107" s="482">
        <f>Calcu!I47</f>
        <v>0</v>
      </c>
      <c r="N107" s="482"/>
      <c r="O107" s="482"/>
      <c r="P107" s="482"/>
      <c r="Q107" s="482"/>
      <c r="R107" s="482">
        <f>Calcu!J47</f>
        <v>0</v>
      </c>
      <c r="S107" s="482"/>
      <c r="T107" s="482"/>
      <c r="U107" s="482"/>
      <c r="V107" s="482"/>
      <c r="W107" s="482">
        <f>Calcu!K47</f>
        <v>0</v>
      </c>
      <c r="X107" s="482"/>
      <c r="Y107" s="482"/>
      <c r="Z107" s="482"/>
      <c r="AA107" s="482"/>
      <c r="AB107" s="168"/>
    </row>
    <row r="108" spans="1:46" s="169" customFormat="1" ht="18" customHeight="1">
      <c r="A108" s="167"/>
      <c r="B108" s="448">
        <f>Calcu!D48</f>
        <v>0</v>
      </c>
      <c r="C108" s="449"/>
      <c r="D108" s="449"/>
      <c r="E108" s="449"/>
      <c r="F108" s="449"/>
      <c r="G108" s="450"/>
      <c r="H108" s="482">
        <f>Calcu!H48</f>
        <v>0</v>
      </c>
      <c r="I108" s="482"/>
      <c r="J108" s="482"/>
      <c r="K108" s="482"/>
      <c r="L108" s="482"/>
      <c r="M108" s="482">
        <f>Calcu!I48</f>
        <v>0</v>
      </c>
      <c r="N108" s="482"/>
      <c r="O108" s="482"/>
      <c r="P108" s="482"/>
      <c r="Q108" s="482"/>
      <c r="R108" s="482">
        <f>Calcu!J48</f>
        <v>0</v>
      </c>
      <c r="S108" s="482"/>
      <c r="T108" s="482"/>
      <c r="U108" s="482"/>
      <c r="V108" s="482"/>
      <c r="W108" s="482">
        <f>Calcu!K48</f>
        <v>0</v>
      </c>
      <c r="X108" s="482"/>
      <c r="Y108" s="482"/>
      <c r="Z108" s="482"/>
      <c r="AA108" s="482"/>
      <c r="AB108" s="168"/>
    </row>
    <row r="109" spans="1:46" ht="18" customHeight="1">
      <c r="A109" s="75"/>
      <c r="B109" s="165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1"/>
      <c r="AI109" s="135"/>
      <c r="AJ109" s="135"/>
      <c r="AK109" s="135"/>
      <c r="AL109" s="135"/>
      <c r="AM109" s="135"/>
      <c r="AN109" s="135"/>
      <c r="AO109" s="135"/>
      <c r="AP109" s="165"/>
      <c r="AQ109" s="165"/>
      <c r="AR109" s="165"/>
      <c r="AS109" s="165"/>
      <c r="AT109" s="247"/>
    </row>
    <row r="110" spans="1:46" ht="18" customHeight="1">
      <c r="A110" s="75" t="s">
        <v>446</v>
      </c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  <c r="AI110" s="135"/>
      <c r="AJ110" s="135"/>
      <c r="AK110" s="135"/>
      <c r="AL110" s="135"/>
      <c r="AM110" s="135"/>
      <c r="AN110" s="135"/>
      <c r="AO110" s="135"/>
      <c r="AP110" s="135"/>
      <c r="AQ110" s="135"/>
      <c r="AR110" s="135"/>
      <c r="AS110" s="135"/>
    </row>
    <row r="111" spans="1:46" ht="18" customHeight="1">
      <c r="A111" s="98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  <c r="AK111" s="135"/>
      <c r="AL111" s="135"/>
      <c r="AM111" s="135"/>
      <c r="AN111" s="135"/>
      <c r="AO111" s="135"/>
      <c r="AP111" s="135"/>
      <c r="AQ111" s="135"/>
      <c r="AR111" s="135"/>
      <c r="AS111" s="135"/>
    </row>
    <row r="112" spans="1:46" ht="18" customHeight="1">
      <c r="A112" s="98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5"/>
      <c r="AN112" s="135"/>
      <c r="AO112" s="135"/>
      <c r="AP112" s="135"/>
      <c r="AQ112" s="135"/>
      <c r="AR112" s="135"/>
      <c r="AS112" s="135"/>
    </row>
    <row r="113" spans="1:45" ht="18" customHeight="1">
      <c r="A113" s="98"/>
      <c r="B113" s="135"/>
      <c r="C113" s="487" t="s">
        <v>447</v>
      </c>
      <c r="D113" s="487"/>
      <c r="E113" s="487"/>
      <c r="F113" s="135" t="s">
        <v>448</v>
      </c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/>
      <c r="AN113" s="135"/>
      <c r="AO113" s="135"/>
      <c r="AP113" s="135"/>
      <c r="AQ113" s="135"/>
      <c r="AR113" s="135"/>
      <c r="AS113" s="135"/>
    </row>
    <row r="114" spans="1:45" ht="18" customHeight="1">
      <c r="A114" s="98"/>
      <c r="B114" s="135"/>
      <c r="C114" s="487" t="s">
        <v>449</v>
      </c>
      <c r="D114" s="487"/>
      <c r="E114" s="487"/>
      <c r="F114" s="135" t="s">
        <v>450</v>
      </c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78"/>
      <c r="AI114" s="135"/>
      <c r="AJ114" s="135"/>
      <c r="AK114" s="135"/>
      <c r="AL114" s="135"/>
      <c r="AM114" s="135"/>
      <c r="AN114" s="135"/>
      <c r="AO114" s="135"/>
      <c r="AP114" s="135"/>
      <c r="AQ114" s="135"/>
      <c r="AR114" s="135"/>
      <c r="AS114" s="135"/>
    </row>
    <row r="115" spans="1:45" ht="18" customHeight="1">
      <c r="A115" s="98"/>
      <c r="B115" s="135"/>
      <c r="C115" s="487" t="s">
        <v>451</v>
      </c>
      <c r="D115" s="487"/>
      <c r="E115" s="487"/>
      <c r="F115" s="135" t="s">
        <v>452</v>
      </c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  <c r="AJ115" s="135"/>
      <c r="AK115" s="135"/>
      <c r="AL115" s="135"/>
      <c r="AM115" s="135"/>
      <c r="AN115" s="135"/>
      <c r="AO115" s="135"/>
      <c r="AP115" s="135"/>
      <c r="AQ115" s="135"/>
      <c r="AR115" s="135"/>
      <c r="AS115" s="135"/>
    </row>
    <row r="116" spans="1:45" ht="18" customHeight="1">
      <c r="A116" s="98"/>
      <c r="B116" s="135"/>
      <c r="C116" s="487" t="s">
        <v>453</v>
      </c>
      <c r="D116" s="487"/>
      <c r="E116" s="487"/>
      <c r="F116" s="135" t="s">
        <v>454</v>
      </c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  <c r="AJ116" s="135"/>
      <c r="AK116" s="135"/>
      <c r="AL116" s="135"/>
      <c r="AM116" s="135"/>
      <c r="AN116" s="135"/>
      <c r="AO116" s="135"/>
      <c r="AP116" s="135"/>
      <c r="AQ116" s="135"/>
      <c r="AR116" s="135"/>
      <c r="AS116" s="135"/>
    </row>
    <row r="117" spans="1:45" ht="18" customHeight="1">
      <c r="A117" s="98"/>
      <c r="B117" s="135"/>
      <c r="C117" s="487" t="s">
        <v>455</v>
      </c>
      <c r="D117" s="487"/>
      <c r="E117" s="487"/>
      <c r="F117" s="135" t="s">
        <v>456</v>
      </c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  <c r="AL117" s="135"/>
      <c r="AM117" s="135"/>
      <c r="AN117" s="135"/>
      <c r="AO117" s="135"/>
      <c r="AP117" s="135"/>
      <c r="AQ117" s="135"/>
      <c r="AR117" s="135"/>
      <c r="AS117" s="135"/>
    </row>
    <row r="118" spans="1:45" ht="18" customHeight="1">
      <c r="A118" s="98"/>
      <c r="B118" s="135"/>
      <c r="C118" s="487" t="s">
        <v>457</v>
      </c>
      <c r="D118" s="487"/>
      <c r="E118" s="487"/>
      <c r="F118" s="135" t="s">
        <v>458</v>
      </c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/>
      <c r="AN118" s="135"/>
      <c r="AO118" s="135"/>
      <c r="AP118" s="135"/>
      <c r="AQ118" s="135"/>
      <c r="AR118" s="135"/>
      <c r="AS118" s="135"/>
    </row>
    <row r="119" spans="1:45" ht="18" customHeight="1">
      <c r="A119" s="98"/>
      <c r="B119" s="135"/>
      <c r="C119" s="487" t="s">
        <v>459</v>
      </c>
      <c r="D119" s="487"/>
      <c r="E119" s="487"/>
      <c r="F119" s="135" t="s">
        <v>460</v>
      </c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  <c r="AO119" s="135"/>
      <c r="AP119" s="135"/>
      <c r="AQ119" s="135"/>
      <c r="AR119" s="135"/>
      <c r="AS119" s="135"/>
    </row>
    <row r="120" spans="1:45" ht="18" customHeight="1">
      <c r="A120" s="98"/>
      <c r="B120" s="135"/>
      <c r="C120" s="253"/>
      <c r="D120" s="253"/>
      <c r="E120" s="253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/>
      <c r="AN120" s="135"/>
      <c r="AO120" s="135"/>
      <c r="AP120" s="135"/>
      <c r="AQ120" s="135"/>
      <c r="AR120" s="135"/>
      <c r="AS120" s="135"/>
    </row>
    <row r="121" spans="1:45" ht="18" customHeight="1">
      <c r="A121" s="75" t="s">
        <v>461</v>
      </c>
      <c r="C121" s="140"/>
      <c r="D121" s="140"/>
      <c r="E121" s="140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  <c r="AO121" s="135"/>
      <c r="AP121" s="135"/>
      <c r="AQ121" s="135"/>
      <c r="AR121" s="135"/>
      <c r="AS121" s="135"/>
    </row>
    <row r="122" spans="1:45" ht="18" customHeight="1">
      <c r="A122" s="98"/>
      <c r="B122" s="495"/>
      <c r="C122" s="496"/>
      <c r="D122" s="486"/>
      <c r="E122" s="486"/>
      <c r="F122" s="486"/>
      <c r="G122" s="486"/>
      <c r="H122" s="486"/>
      <c r="I122" s="486"/>
      <c r="J122" s="486">
        <v>1</v>
      </c>
      <c r="K122" s="486"/>
      <c r="L122" s="486"/>
      <c r="M122" s="486"/>
      <c r="N122" s="486"/>
      <c r="O122" s="486"/>
      <c r="P122" s="486"/>
      <c r="Q122" s="486">
        <v>2</v>
      </c>
      <c r="R122" s="486"/>
      <c r="S122" s="486"/>
      <c r="T122" s="486"/>
      <c r="U122" s="486"/>
      <c r="V122" s="486"/>
      <c r="W122" s="486"/>
      <c r="X122" s="486">
        <v>3</v>
      </c>
      <c r="Y122" s="486"/>
      <c r="Z122" s="486"/>
      <c r="AA122" s="486"/>
      <c r="AB122" s="486"/>
      <c r="AC122" s="486">
        <v>4</v>
      </c>
      <c r="AD122" s="486"/>
      <c r="AE122" s="486"/>
      <c r="AF122" s="486"/>
      <c r="AG122" s="486"/>
      <c r="AH122" s="486">
        <v>5</v>
      </c>
      <c r="AI122" s="486"/>
      <c r="AJ122" s="486"/>
      <c r="AK122" s="486"/>
      <c r="AL122" s="486"/>
      <c r="AM122" s="486"/>
      <c r="AN122" s="486"/>
      <c r="AO122" s="486"/>
      <c r="AP122" s="486">
        <v>6</v>
      </c>
      <c r="AQ122" s="486"/>
      <c r="AR122" s="486"/>
      <c r="AS122" s="486"/>
    </row>
    <row r="123" spans="1:45" ht="18" customHeight="1">
      <c r="A123" s="98"/>
      <c r="B123" s="495"/>
      <c r="C123" s="496"/>
      <c r="D123" s="483" t="s">
        <v>462</v>
      </c>
      <c r="E123" s="483"/>
      <c r="F123" s="483"/>
      <c r="G123" s="483"/>
      <c r="H123" s="483"/>
      <c r="I123" s="483"/>
      <c r="J123" s="483" t="s">
        <v>463</v>
      </c>
      <c r="K123" s="483"/>
      <c r="L123" s="483"/>
      <c r="M123" s="483"/>
      <c r="N123" s="483"/>
      <c r="O123" s="483"/>
      <c r="P123" s="483"/>
      <c r="Q123" s="483" t="s">
        <v>464</v>
      </c>
      <c r="R123" s="483"/>
      <c r="S123" s="483"/>
      <c r="T123" s="483"/>
      <c r="U123" s="483"/>
      <c r="V123" s="483"/>
      <c r="W123" s="483"/>
      <c r="X123" s="483" t="s">
        <v>465</v>
      </c>
      <c r="Y123" s="483"/>
      <c r="Z123" s="483"/>
      <c r="AA123" s="483"/>
      <c r="AB123" s="483"/>
      <c r="AC123" s="483" t="s">
        <v>466</v>
      </c>
      <c r="AD123" s="483"/>
      <c r="AE123" s="483"/>
      <c r="AF123" s="483"/>
      <c r="AG123" s="483"/>
      <c r="AH123" s="483" t="s">
        <v>467</v>
      </c>
      <c r="AI123" s="483"/>
      <c r="AJ123" s="483"/>
      <c r="AK123" s="483"/>
      <c r="AL123" s="483"/>
      <c r="AM123" s="483"/>
      <c r="AN123" s="483"/>
      <c r="AO123" s="483"/>
      <c r="AP123" s="483" t="s">
        <v>468</v>
      </c>
      <c r="AQ123" s="483"/>
      <c r="AR123" s="483"/>
      <c r="AS123" s="483"/>
    </row>
    <row r="124" spans="1:45" ht="18" customHeight="1">
      <c r="A124" s="98"/>
      <c r="B124" s="495"/>
      <c r="C124" s="496"/>
      <c r="D124" s="484" t="s">
        <v>469</v>
      </c>
      <c r="E124" s="484"/>
      <c r="F124" s="484"/>
      <c r="G124" s="484"/>
      <c r="H124" s="484"/>
      <c r="I124" s="484"/>
      <c r="J124" s="485" t="s">
        <v>470</v>
      </c>
      <c r="K124" s="485"/>
      <c r="L124" s="485"/>
      <c r="M124" s="485"/>
      <c r="N124" s="485"/>
      <c r="O124" s="485"/>
      <c r="P124" s="485"/>
      <c r="Q124" s="485" t="s">
        <v>471</v>
      </c>
      <c r="R124" s="485"/>
      <c r="S124" s="485"/>
      <c r="T124" s="485"/>
      <c r="U124" s="485"/>
      <c r="V124" s="485"/>
      <c r="W124" s="485"/>
      <c r="X124" s="485"/>
      <c r="Y124" s="485"/>
      <c r="Z124" s="485"/>
      <c r="AA124" s="485"/>
      <c r="AB124" s="485"/>
      <c r="AC124" s="485" t="s">
        <v>472</v>
      </c>
      <c r="AD124" s="485"/>
      <c r="AE124" s="485"/>
      <c r="AF124" s="485"/>
      <c r="AG124" s="485"/>
      <c r="AH124" s="485" t="s">
        <v>473</v>
      </c>
      <c r="AI124" s="485"/>
      <c r="AJ124" s="485"/>
      <c r="AK124" s="485"/>
      <c r="AL124" s="485"/>
      <c r="AM124" s="485"/>
      <c r="AN124" s="485"/>
      <c r="AO124" s="485"/>
      <c r="AP124" s="485"/>
      <c r="AQ124" s="485"/>
      <c r="AR124" s="485"/>
      <c r="AS124" s="485"/>
    </row>
    <row r="125" spans="1:45" ht="18" customHeight="1">
      <c r="A125" s="98"/>
      <c r="B125" s="486" t="s">
        <v>474</v>
      </c>
      <c r="C125" s="486"/>
      <c r="D125" s="534" t="s">
        <v>449</v>
      </c>
      <c r="E125" s="534"/>
      <c r="F125" s="534"/>
      <c r="G125" s="534"/>
      <c r="H125" s="534"/>
      <c r="I125" s="534"/>
      <c r="J125" s="535">
        <f>H135</f>
        <v>0</v>
      </c>
      <c r="K125" s="535"/>
      <c r="L125" s="535"/>
      <c r="M125" s="535"/>
      <c r="N125" s="535"/>
      <c r="O125" s="535"/>
      <c r="P125" s="535"/>
      <c r="Q125" s="531" t="e">
        <f>T140</f>
        <v>#DIV/0!</v>
      </c>
      <c r="R125" s="532"/>
      <c r="S125" s="532"/>
      <c r="T125" s="532"/>
      <c r="U125" s="532"/>
      <c r="V125" s="532"/>
      <c r="W125" s="533"/>
      <c r="X125" s="466" t="str">
        <f>H141</f>
        <v>t</v>
      </c>
      <c r="Y125" s="466"/>
      <c r="Z125" s="466"/>
      <c r="AA125" s="466"/>
      <c r="AB125" s="466"/>
      <c r="AC125" s="466">
        <v>1</v>
      </c>
      <c r="AD125" s="466"/>
      <c r="AE125" s="466"/>
      <c r="AF125" s="466"/>
      <c r="AG125" s="466"/>
      <c r="AH125" s="531" t="e">
        <f>Q125</f>
        <v>#DIV/0!</v>
      </c>
      <c r="AI125" s="532"/>
      <c r="AJ125" s="532"/>
      <c r="AK125" s="532"/>
      <c r="AL125" s="532"/>
      <c r="AM125" s="532"/>
      <c r="AN125" s="532"/>
      <c r="AO125" s="533"/>
      <c r="AP125" s="466">
        <v>2</v>
      </c>
      <c r="AQ125" s="466"/>
      <c r="AR125" s="466"/>
      <c r="AS125" s="466"/>
    </row>
    <row r="126" spans="1:45" ht="18" customHeight="1">
      <c r="A126" s="98"/>
      <c r="B126" s="486" t="s">
        <v>475</v>
      </c>
      <c r="C126" s="486"/>
      <c r="D126" s="534" t="s">
        <v>451</v>
      </c>
      <c r="E126" s="534"/>
      <c r="F126" s="534"/>
      <c r="G126" s="534"/>
      <c r="H126" s="534"/>
      <c r="I126" s="534"/>
      <c r="J126" s="466">
        <f>G148</f>
        <v>0</v>
      </c>
      <c r="K126" s="466"/>
      <c r="L126" s="466"/>
      <c r="M126" s="466"/>
      <c r="N126" s="466"/>
      <c r="O126" s="466"/>
      <c r="P126" s="466"/>
      <c r="Q126" s="531" t="e">
        <f>AG151</f>
        <v>#DIV/0!</v>
      </c>
      <c r="R126" s="532"/>
      <c r="S126" s="532"/>
      <c r="T126" s="532"/>
      <c r="U126" s="532"/>
      <c r="V126" s="532"/>
      <c r="W126" s="533"/>
      <c r="X126" s="466" t="str">
        <f>H153</f>
        <v>직사각형</v>
      </c>
      <c r="Y126" s="466"/>
      <c r="Z126" s="466"/>
      <c r="AA126" s="466"/>
      <c r="AB126" s="466"/>
      <c r="AC126" s="466">
        <v>1</v>
      </c>
      <c r="AD126" s="466"/>
      <c r="AE126" s="466"/>
      <c r="AF126" s="466"/>
      <c r="AG126" s="466"/>
      <c r="AH126" s="531" t="e">
        <f>Q126</f>
        <v>#DIV/0!</v>
      </c>
      <c r="AI126" s="532"/>
      <c r="AJ126" s="532"/>
      <c r="AK126" s="532"/>
      <c r="AL126" s="532"/>
      <c r="AM126" s="532"/>
      <c r="AN126" s="532"/>
      <c r="AO126" s="533"/>
      <c r="AP126" s="466" t="s">
        <v>476</v>
      </c>
      <c r="AQ126" s="466"/>
      <c r="AR126" s="466"/>
      <c r="AS126" s="466"/>
    </row>
    <row r="127" spans="1:45" ht="18" customHeight="1">
      <c r="A127" s="98"/>
      <c r="B127" s="486" t="s">
        <v>477</v>
      </c>
      <c r="C127" s="486"/>
      <c r="D127" s="536" t="s">
        <v>453</v>
      </c>
      <c r="E127" s="537"/>
      <c r="F127" s="537"/>
      <c r="G127" s="537"/>
      <c r="H127" s="537"/>
      <c r="I127" s="538"/>
      <c r="J127" s="466">
        <f>G191</f>
        <v>0</v>
      </c>
      <c r="K127" s="466"/>
      <c r="L127" s="466"/>
      <c r="M127" s="466"/>
      <c r="N127" s="466"/>
      <c r="O127" s="466"/>
      <c r="P127" s="466"/>
      <c r="Q127" s="531" t="e">
        <f>AK165</f>
        <v>#DIV/0!</v>
      </c>
      <c r="R127" s="532"/>
      <c r="S127" s="532"/>
      <c r="T127" s="532"/>
      <c r="U127" s="532"/>
      <c r="V127" s="532"/>
      <c r="W127" s="533"/>
      <c r="X127" s="466" t="str">
        <f>H167</f>
        <v>직사각형</v>
      </c>
      <c r="Y127" s="466"/>
      <c r="Z127" s="466"/>
      <c r="AA127" s="466"/>
      <c r="AB127" s="466"/>
      <c r="AC127" s="466">
        <v>1</v>
      </c>
      <c r="AD127" s="466"/>
      <c r="AE127" s="466"/>
      <c r="AF127" s="466"/>
      <c r="AG127" s="466"/>
      <c r="AH127" s="531" t="e">
        <f>Q127</f>
        <v>#DIV/0!</v>
      </c>
      <c r="AI127" s="532"/>
      <c r="AJ127" s="532"/>
      <c r="AK127" s="532"/>
      <c r="AL127" s="532"/>
      <c r="AM127" s="532"/>
      <c r="AN127" s="532"/>
      <c r="AO127" s="533"/>
      <c r="AP127" s="466" t="s">
        <v>476</v>
      </c>
      <c r="AQ127" s="466"/>
      <c r="AR127" s="466"/>
      <c r="AS127" s="466"/>
    </row>
    <row r="128" spans="1:45" ht="18" customHeight="1">
      <c r="A128" s="98"/>
      <c r="B128" s="486" t="s">
        <v>478</v>
      </c>
      <c r="C128" s="486"/>
      <c r="D128" s="497" t="s">
        <v>455</v>
      </c>
      <c r="E128" s="498"/>
      <c r="F128" s="498"/>
      <c r="G128" s="498"/>
      <c r="H128" s="498"/>
      <c r="I128" s="499"/>
      <c r="J128" s="466">
        <f>G174</f>
        <v>0</v>
      </c>
      <c r="K128" s="466"/>
      <c r="L128" s="466"/>
      <c r="M128" s="466"/>
      <c r="N128" s="466"/>
      <c r="O128" s="466"/>
      <c r="P128" s="466"/>
      <c r="Q128" s="531" t="e">
        <f ca="1">R179</f>
        <v>#DIV/0!</v>
      </c>
      <c r="R128" s="532"/>
      <c r="S128" s="532"/>
      <c r="T128" s="532"/>
      <c r="U128" s="532"/>
      <c r="V128" s="532"/>
      <c r="W128" s="533"/>
      <c r="X128" s="466" t="str">
        <f>H180</f>
        <v>직사각형</v>
      </c>
      <c r="Y128" s="466"/>
      <c r="Z128" s="466"/>
      <c r="AA128" s="466"/>
      <c r="AB128" s="466"/>
      <c r="AC128" s="466">
        <v>1</v>
      </c>
      <c r="AD128" s="466"/>
      <c r="AE128" s="466"/>
      <c r="AF128" s="466"/>
      <c r="AG128" s="466"/>
      <c r="AH128" s="531" t="e">
        <f ca="1">Q128</f>
        <v>#DIV/0!</v>
      </c>
      <c r="AI128" s="532"/>
      <c r="AJ128" s="532"/>
      <c r="AK128" s="532"/>
      <c r="AL128" s="532"/>
      <c r="AM128" s="532"/>
      <c r="AN128" s="532"/>
      <c r="AO128" s="533"/>
      <c r="AP128" s="466" t="s">
        <v>476</v>
      </c>
      <c r="AQ128" s="466"/>
      <c r="AR128" s="466"/>
      <c r="AS128" s="466"/>
    </row>
    <row r="129" spans="1:46" ht="18" customHeight="1">
      <c r="A129" s="98"/>
      <c r="B129" s="486" t="s">
        <v>479</v>
      </c>
      <c r="C129" s="486"/>
      <c r="D129" s="497" t="s">
        <v>480</v>
      </c>
      <c r="E129" s="498"/>
      <c r="F129" s="498"/>
      <c r="G129" s="498"/>
      <c r="H129" s="498"/>
      <c r="I129" s="499"/>
      <c r="J129" s="503" t="s">
        <v>481</v>
      </c>
      <c r="K129" s="504"/>
      <c r="L129" s="504"/>
      <c r="M129" s="504"/>
      <c r="N129" s="504"/>
      <c r="O129" s="504"/>
      <c r="P129" s="504"/>
      <c r="Q129" s="504"/>
      <c r="R129" s="504"/>
      <c r="S129" s="504"/>
      <c r="T129" s="504"/>
      <c r="U129" s="504"/>
      <c r="V129" s="504"/>
      <c r="W129" s="504"/>
      <c r="X129" s="504"/>
      <c r="Y129" s="504"/>
      <c r="Z129" s="504"/>
      <c r="AA129" s="504"/>
      <c r="AB129" s="504"/>
      <c r="AC129" s="504"/>
      <c r="AD129" s="504"/>
      <c r="AE129" s="504"/>
      <c r="AF129" s="504"/>
      <c r="AG129" s="504"/>
      <c r="AH129" s="504"/>
      <c r="AI129" s="504"/>
      <c r="AJ129" s="504"/>
      <c r="AK129" s="504"/>
      <c r="AL129" s="504"/>
      <c r="AM129" s="504"/>
      <c r="AN129" s="504"/>
      <c r="AO129" s="504"/>
      <c r="AP129" s="504"/>
      <c r="AQ129" s="504"/>
      <c r="AR129" s="504"/>
      <c r="AS129" s="505"/>
    </row>
    <row r="130" spans="1:46" ht="18" customHeight="1">
      <c r="A130" s="98"/>
      <c r="B130" s="486" t="s">
        <v>482</v>
      </c>
      <c r="C130" s="486"/>
      <c r="D130" s="497" t="s">
        <v>459</v>
      </c>
      <c r="E130" s="498"/>
      <c r="F130" s="498"/>
      <c r="G130" s="498"/>
      <c r="H130" s="498"/>
      <c r="I130" s="499"/>
      <c r="J130" s="466">
        <f>G191</f>
        <v>0</v>
      </c>
      <c r="K130" s="466"/>
      <c r="L130" s="466"/>
      <c r="M130" s="466"/>
      <c r="N130" s="466"/>
      <c r="O130" s="466"/>
      <c r="P130" s="466"/>
      <c r="Q130" s="531" t="e">
        <f>Y194</f>
        <v>#DIV/0!</v>
      </c>
      <c r="R130" s="532"/>
      <c r="S130" s="532"/>
      <c r="T130" s="532"/>
      <c r="U130" s="532"/>
      <c r="V130" s="532"/>
      <c r="W130" s="533"/>
      <c r="X130" s="466" t="str">
        <f>H196</f>
        <v>정규분포</v>
      </c>
      <c r="Y130" s="466"/>
      <c r="Z130" s="466"/>
      <c r="AA130" s="466"/>
      <c r="AB130" s="466"/>
      <c r="AC130" s="466">
        <v>1</v>
      </c>
      <c r="AD130" s="466"/>
      <c r="AE130" s="466"/>
      <c r="AF130" s="466"/>
      <c r="AG130" s="466"/>
      <c r="AH130" s="531" t="e">
        <f>Q130</f>
        <v>#DIV/0!</v>
      </c>
      <c r="AI130" s="532"/>
      <c r="AJ130" s="532"/>
      <c r="AK130" s="532"/>
      <c r="AL130" s="532"/>
      <c r="AM130" s="532"/>
      <c r="AN130" s="532"/>
      <c r="AO130" s="533"/>
      <c r="AP130" s="466" t="s">
        <v>476</v>
      </c>
      <c r="AQ130" s="466"/>
      <c r="AR130" s="466"/>
      <c r="AS130" s="466"/>
    </row>
    <row r="131" spans="1:46" ht="18" customHeight="1">
      <c r="A131" s="98"/>
      <c r="B131" s="495" t="s">
        <v>483</v>
      </c>
      <c r="C131" s="496"/>
      <c r="D131" s="497" t="s">
        <v>447</v>
      </c>
      <c r="E131" s="498"/>
      <c r="F131" s="498"/>
      <c r="G131" s="498"/>
      <c r="H131" s="498"/>
      <c r="I131" s="499"/>
      <c r="J131" s="500">
        <f>J125</f>
        <v>0</v>
      </c>
      <c r="K131" s="501"/>
      <c r="L131" s="501"/>
      <c r="M131" s="501"/>
      <c r="N131" s="501"/>
      <c r="O131" s="501"/>
      <c r="P131" s="502"/>
      <c r="Q131" s="503" t="s">
        <v>485</v>
      </c>
      <c r="R131" s="504"/>
      <c r="S131" s="504"/>
      <c r="T131" s="504"/>
      <c r="U131" s="504"/>
      <c r="V131" s="504"/>
      <c r="W131" s="505"/>
      <c r="X131" s="503" t="s">
        <v>485</v>
      </c>
      <c r="Y131" s="504"/>
      <c r="Z131" s="504"/>
      <c r="AA131" s="504"/>
      <c r="AB131" s="505"/>
      <c r="AC131" s="503" t="s">
        <v>485</v>
      </c>
      <c r="AD131" s="504"/>
      <c r="AE131" s="504"/>
      <c r="AF131" s="504"/>
      <c r="AG131" s="505"/>
      <c r="AH131" s="531" t="e">
        <f>SQRT(SUMSQ(AH125,AH126,AH127,AH128,AH130))</f>
        <v>#DIV/0!</v>
      </c>
      <c r="AI131" s="532"/>
      <c r="AJ131" s="532"/>
      <c r="AK131" s="532"/>
      <c r="AL131" s="532"/>
      <c r="AM131" s="532"/>
      <c r="AN131" s="532"/>
      <c r="AO131" s="533"/>
      <c r="AP131" s="539" t="e">
        <f>AP208</f>
        <v>#DIV/0!</v>
      </c>
      <c r="AQ131" s="467"/>
      <c r="AR131" s="467"/>
      <c r="AS131" s="467"/>
    </row>
    <row r="132" spans="1:46" ht="18" customHeight="1">
      <c r="A132" s="98"/>
      <c r="B132" s="135"/>
      <c r="C132" s="140"/>
      <c r="D132" s="140"/>
      <c r="E132" s="140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/>
      <c r="AN132" s="135"/>
      <c r="AO132" s="135"/>
      <c r="AP132" s="135"/>
      <c r="AQ132" s="135"/>
      <c r="AR132" s="135"/>
      <c r="AS132" s="135"/>
    </row>
    <row r="133" spans="1:46" ht="18" customHeight="1">
      <c r="A133" s="75" t="s">
        <v>486</v>
      </c>
      <c r="C133" s="140"/>
      <c r="D133" s="140"/>
      <c r="E133" s="140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  <c r="AI133" s="135"/>
      <c r="AJ133" s="135"/>
      <c r="AK133" s="135"/>
      <c r="AL133" s="135"/>
      <c r="AM133" s="135"/>
      <c r="AN133" s="135"/>
      <c r="AO133" s="135"/>
      <c r="AP133" s="135"/>
      <c r="AQ133" s="135"/>
      <c r="AR133" s="135"/>
      <c r="AS133" s="135"/>
    </row>
    <row r="134" spans="1:46" ht="18" customHeight="1">
      <c r="A134" s="98"/>
      <c r="B134" s="79" t="s">
        <v>487</v>
      </c>
      <c r="C134" s="140"/>
      <c r="D134" s="140"/>
      <c r="E134" s="140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  <c r="AI134" s="135"/>
      <c r="AJ134" s="135"/>
      <c r="AK134" s="135"/>
      <c r="AL134" s="135"/>
      <c r="AM134" s="135"/>
      <c r="AN134" s="135"/>
      <c r="AO134" s="135"/>
      <c r="AP134" s="135"/>
      <c r="AQ134" s="135"/>
      <c r="AR134" s="135"/>
      <c r="AS134" s="135"/>
    </row>
    <row r="135" spans="1:46" ht="18" customHeight="1">
      <c r="A135" s="98"/>
      <c r="B135" s="135" t="s">
        <v>488</v>
      </c>
      <c r="C135" s="140"/>
      <c r="D135" s="140"/>
      <c r="E135" s="140"/>
      <c r="F135" s="135"/>
      <c r="G135" s="135"/>
      <c r="H135" s="540">
        <f>W41</f>
        <v>0</v>
      </c>
      <c r="I135" s="540"/>
      <c r="J135" s="540"/>
      <c r="K135" s="540"/>
      <c r="L135" s="540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  <c r="AI135" s="135"/>
      <c r="AJ135" s="135"/>
      <c r="AK135" s="135"/>
      <c r="AL135" s="135"/>
      <c r="AM135" s="135"/>
      <c r="AN135" s="135"/>
      <c r="AO135" s="135"/>
      <c r="AP135" s="135"/>
      <c r="AQ135" s="135"/>
      <c r="AR135" s="135"/>
      <c r="AS135" s="135"/>
    </row>
    <row r="136" spans="1:46" ht="18" customHeight="1">
      <c r="A136" s="98"/>
      <c r="B136" s="494" t="s">
        <v>489</v>
      </c>
      <c r="C136" s="494"/>
      <c r="D136" s="494"/>
      <c r="E136" s="494"/>
      <c r="F136" s="494"/>
      <c r="G136" s="494"/>
      <c r="H136" s="494"/>
      <c r="I136" s="494"/>
      <c r="J136" s="494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</row>
    <row r="137" spans="1:46" ht="18" customHeight="1">
      <c r="A137" s="98"/>
      <c r="B137" s="494"/>
      <c r="C137" s="494"/>
      <c r="D137" s="494"/>
      <c r="E137" s="494"/>
      <c r="F137" s="494"/>
      <c r="G137" s="494"/>
      <c r="H137" s="494"/>
      <c r="I137" s="494"/>
      <c r="J137" s="494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</row>
    <row r="138" spans="1:46" ht="18" customHeight="1">
      <c r="A138" s="98"/>
      <c r="B138" s="249"/>
      <c r="C138" s="249"/>
      <c r="D138" s="249"/>
      <c r="E138" s="249"/>
      <c r="F138" s="135"/>
      <c r="G138" s="135"/>
      <c r="H138" s="135"/>
      <c r="I138" s="488"/>
      <c r="J138" s="510">
        <v>1</v>
      </c>
      <c r="K138" s="510"/>
      <c r="L138" s="510"/>
      <c r="M138" s="488" t="s">
        <v>490</v>
      </c>
      <c r="N138" s="135"/>
      <c r="O138" s="509">
        <f>H19</f>
        <v>0</v>
      </c>
      <c r="P138" s="509"/>
      <c r="Q138" s="509"/>
      <c r="R138" s="267" t="s">
        <v>492</v>
      </c>
      <c r="S138" s="541">
        <f>Z19</f>
        <v>0</v>
      </c>
      <c r="T138" s="510"/>
      <c r="U138" s="510"/>
      <c r="V138" s="267"/>
      <c r="W138" s="267" t="s">
        <v>493</v>
      </c>
      <c r="X138" s="509">
        <f>N19</f>
        <v>0</v>
      </c>
      <c r="Y138" s="509"/>
      <c r="Z138" s="509"/>
      <c r="AA138" s="267" t="s">
        <v>494</v>
      </c>
      <c r="AB138" s="541">
        <f>Z19</f>
        <v>0</v>
      </c>
      <c r="AC138" s="510"/>
      <c r="AD138" s="510"/>
      <c r="AE138" s="267"/>
      <c r="AF138" s="267" t="s">
        <v>495</v>
      </c>
      <c r="AG138" s="509">
        <f>T19</f>
        <v>0</v>
      </c>
      <c r="AH138" s="509"/>
      <c r="AI138" s="509"/>
      <c r="AJ138" s="267" t="s">
        <v>492</v>
      </c>
      <c r="AK138" s="541">
        <f>Z19</f>
        <v>0</v>
      </c>
      <c r="AL138" s="510"/>
      <c r="AM138" s="510"/>
      <c r="AN138" s="267"/>
      <c r="AO138" s="488" t="s">
        <v>496</v>
      </c>
      <c r="AP138" s="542">
        <v>100</v>
      </c>
      <c r="AQ138" s="542"/>
      <c r="AR138" s="542"/>
      <c r="AT138" s="74"/>
    </row>
    <row r="139" spans="1:46" ht="18" customHeight="1">
      <c r="A139" s="98"/>
      <c r="B139" s="249"/>
      <c r="C139" s="249"/>
      <c r="D139" s="249"/>
      <c r="E139" s="249"/>
      <c r="F139" s="135"/>
      <c r="G139" s="135"/>
      <c r="H139" s="135"/>
      <c r="I139" s="488"/>
      <c r="J139" s="543">
        <f>H135</f>
        <v>0</v>
      </c>
      <c r="K139" s="543"/>
      <c r="L139" s="543"/>
      <c r="M139" s="488"/>
      <c r="N139" s="135"/>
      <c r="O139" s="490">
        <v>6</v>
      </c>
      <c r="P139" s="490"/>
      <c r="Q139" s="490"/>
      <c r="R139" s="490"/>
      <c r="S139" s="490"/>
      <c r="T139" s="490"/>
      <c r="U139" s="490"/>
      <c r="V139" s="490"/>
      <c r="W139" s="490"/>
      <c r="X139" s="490"/>
      <c r="Y139" s="490"/>
      <c r="Z139" s="490"/>
      <c r="AA139" s="490"/>
      <c r="AB139" s="490"/>
      <c r="AC139" s="490"/>
      <c r="AD139" s="490"/>
      <c r="AE139" s="490"/>
      <c r="AF139" s="490"/>
      <c r="AG139" s="490"/>
      <c r="AH139" s="490"/>
      <c r="AI139" s="490"/>
      <c r="AJ139" s="490"/>
      <c r="AK139" s="490"/>
      <c r="AL139" s="490"/>
      <c r="AM139" s="490"/>
      <c r="AN139" s="490"/>
      <c r="AO139" s="488"/>
      <c r="AP139" s="542"/>
      <c r="AQ139" s="542"/>
      <c r="AR139" s="542"/>
      <c r="AT139" s="74"/>
    </row>
    <row r="140" spans="1:46" ht="18" customHeight="1">
      <c r="A140" s="98"/>
      <c r="B140" s="135"/>
      <c r="C140" s="140"/>
      <c r="D140" s="140"/>
      <c r="E140" s="140"/>
      <c r="F140" s="135"/>
      <c r="G140" s="135"/>
      <c r="H140" s="135"/>
      <c r="I140" s="135"/>
      <c r="J140" s="135"/>
      <c r="K140" s="135"/>
      <c r="L140" s="135"/>
      <c r="M140" s="135"/>
      <c r="N140" s="139" t="s">
        <v>497</v>
      </c>
      <c r="O140" s="489" t="e">
        <f>SQRT(SUMSQ(O138-S138,X138-AB138,AG138-AK138)/6)/J139*100</f>
        <v>#DIV/0!</v>
      </c>
      <c r="P140" s="489"/>
      <c r="Q140" s="489"/>
      <c r="R140" s="489"/>
      <c r="S140" s="82" t="s">
        <v>497</v>
      </c>
      <c r="T140" s="506" t="e">
        <f>O140%</f>
        <v>#DIV/0!</v>
      </c>
      <c r="U140" s="506"/>
      <c r="V140" s="506"/>
      <c r="W140" s="506"/>
      <c r="X140" s="506"/>
      <c r="Y140" s="506"/>
      <c r="Z140" s="82"/>
      <c r="AA140" s="82"/>
      <c r="AB140" s="82"/>
      <c r="AC140" s="135"/>
      <c r="AD140" s="135"/>
      <c r="AE140" s="135"/>
      <c r="AF140" s="135"/>
      <c r="AG140" s="135"/>
      <c r="AH140" s="135"/>
      <c r="AI140" s="135"/>
      <c r="AJ140" s="135"/>
      <c r="AK140" s="135"/>
      <c r="AL140" s="135"/>
      <c r="AM140" s="135"/>
      <c r="AN140" s="135"/>
      <c r="AO140" s="135"/>
      <c r="AP140" s="135"/>
      <c r="AQ140" s="135"/>
      <c r="AR140" s="135"/>
      <c r="AS140" s="135"/>
    </row>
    <row r="141" spans="1:46" ht="18" customHeight="1">
      <c r="A141" s="98"/>
      <c r="B141" s="135" t="s">
        <v>498</v>
      </c>
      <c r="C141" s="140"/>
      <c r="D141" s="140"/>
      <c r="E141" s="140"/>
      <c r="F141" s="135"/>
      <c r="G141" s="135"/>
      <c r="H141" s="135" t="s">
        <v>499</v>
      </c>
      <c r="I141" s="135"/>
      <c r="J141" s="135"/>
      <c r="K141" s="135"/>
      <c r="L141" s="135"/>
      <c r="M141" s="135"/>
      <c r="N141" s="247"/>
      <c r="O141" s="247"/>
      <c r="P141" s="247"/>
      <c r="Q141" s="247"/>
      <c r="R141" s="247"/>
      <c r="S141" s="80"/>
      <c r="T141" s="80"/>
      <c r="U141" s="80"/>
      <c r="V141" s="80"/>
      <c r="W141" s="80"/>
      <c r="X141" s="170"/>
      <c r="Y141" s="81"/>
      <c r="Z141" s="81"/>
      <c r="AA141" s="81"/>
      <c r="AB141" s="81"/>
      <c r="AC141" s="81"/>
      <c r="AD141" s="171"/>
      <c r="AE141" s="135"/>
      <c r="AF141" s="135"/>
      <c r="AG141" s="135"/>
      <c r="AH141" s="135"/>
      <c r="AI141" s="135"/>
      <c r="AJ141" s="135"/>
      <c r="AK141" s="135"/>
      <c r="AL141" s="135"/>
      <c r="AM141" s="135"/>
      <c r="AN141" s="135"/>
      <c r="AO141" s="135"/>
      <c r="AP141" s="135"/>
      <c r="AQ141" s="135"/>
      <c r="AR141" s="135"/>
      <c r="AS141" s="135"/>
    </row>
    <row r="142" spans="1:46" ht="18" customHeight="1">
      <c r="A142" s="98"/>
      <c r="B142" s="494" t="s">
        <v>500</v>
      </c>
      <c r="C142" s="494"/>
      <c r="D142" s="494"/>
      <c r="E142" s="494"/>
      <c r="F142" s="494"/>
      <c r="G142" s="494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5"/>
      <c r="AK142" s="135"/>
      <c r="AL142" s="135"/>
      <c r="AM142" s="135"/>
      <c r="AN142" s="135"/>
      <c r="AO142" s="135"/>
      <c r="AP142" s="135"/>
    </row>
    <row r="143" spans="1:46" ht="18" customHeight="1">
      <c r="A143" s="98"/>
      <c r="B143" s="494"/>
      <c r="C143" s="494"/>
      <c r="D143" s="494"/>
      <c r="E143" s="494"/>
      <c r="F143" s="494"/>
      <c r="G143" s="494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  <c r="AI143" s="135"/>
      <c r="AJ143" s="135"/>
      <c r="AK143" s="135"/>
      <c r="AL143" s="135"/>
      <c r="AM143" s="135"/>
      <c r="AN143" s="135"/>
      <c r="AO143" s="135"/>
      <c r="AP143" s="135"/>
    </row>
    <row r="144" spans="1:46" ht="18" customHeight="1">
      <c r="A144" s="98"/>
      <c r="B144" s="135" t="s">
        <v>501</v>
      </c>
      <c r="C144" s="140"/>
      <c r="D144" s="140"/>
      <c r="E144" s="140"/>
      <c r="F144" s="135"/>
      <c r="G144" s="135"/>
      <c r="H144" s="135"/>
      <c r="I144" s="135"/>
      <c r="J144" s="135">
        <v>1</v>
      </c>
      <c r="K144" s="135" t="s">
        <v>502</v>
      </c>
      <c r="L144" s="507" t="e">
        <f>T140</f>
        <v>#DIV/0!</v>
      </c>
      <c r="M144" s="507"/>
      <c r="N144" s="507"/>
      <c r="O144" s="507"/>
      <c r="P144" s="135" t="s">
        <v>503</v>
      </c>
      <c r="Q144" s="507" t="e">
        <f>J144*L144</f>
        <v>#DIV/0!</v>
      </c>
      <c r="R144" s="507"/>
      <c r="S144" s="507"/>
      <c r="T144" s="507"/>
      <c r="U144" s="82"/>
      <c r="V144" s="99"/>
      <c r="W144" s="99"/>
      <c r="X144" s="172"/>
      <c r="Y144" s="100"/>
      <c r="Z144" s="139"/>
      <c r="AA144" s="139"/>
      <c r="AB144" s="135"/>
      <c r="AC144" s="139"/>
      <c r="AD144" s="139"/>
      <c r="AE144" s="135"/>
      <c r="AF144" s="135"/>
      <c r="AG144" s="135"/>
      <c r="AH144" s="135"/>
      <c r="AI144" s="135"/>
      <c r="AJ144" s="135"/>
      <c r="AK144" s="135"/>
      <c r="AL144" s="135"/>
      <c r="AM144" s="135"/>
      <c r="AN144" s="135"/>
      <c r="AO144" s="135"/>
      <c r="AP144" s="135"/>
      <c r="AQ144" s="135"/>
      <c r="AR144" s="135"/>
      <c r="AS144" s="135"/>
    </row>
    <row r="145" spans="1:47" ht="18" customHeight="1">
      <c r="A145" s="98"/>
      <c r="B145" s="135" t="s">
        <v>504</v>
      </c>
      <c r="C145" s="140"/>
      <c r="D145" s="140"/>
      <c r="E145" s="140"/>
      <c r="F145" s="135"/>
      <c r="G145" s="135" t="s">
        <v>505</v>
      </c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83"/>
      <c r="Y145" s="139"/>
      <c r="Z145" s="139"/>
      <c r="AA145" s="139"/>
      <c r="AB145" s="135"/>
      <c r="AC145" s="135"/>
      <c r="AD145" s="135"/>
      <c r="AE145" s="135"/>
      <c r="AF145" s="135"/>
      <c r="AG145" s="135"/>
      <c r="AH145" s="135"/>
      <c r="AI145" s="135"/>
      <c r="AJ145" s="135"/>
      <c r="AK145" s="135"/>
      <c r="AL145" s="135"/>
      <c r="AM145" s="135"/>
      <c r="AN145" s="135"/>
      <c r="AO145" s="135"/>
      <c r="AP145" s="135"/>
      <c r="AQ145" s="135"/>
      <c r="AR145" s="135"/>
      <c r="AS145" s="135"/>
    </row>
    <row r="146" spans="1:47" ht="18" customHeight="1">
      <c r="A146" s="98"/>
      <c r="B146" s="135"/>
      <c r="C146" s="140"/>
      <c r="D146" s="140"/>
      <c r="E146" s="140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5"/>
      <c r="AK146" s="135"/>
      <c r="AL146" s="135"/>
      <c r="AM146" s="135"/>
      <c r="AN146" s="135"/>
      <c r="AO146" s="135"/>
      <c r="AP146" s="135"/>
      <c r="AQ146" s="135"/>
      <c r="AR146" s="135"/>
      <c r="AS146" s="135"/>
    </row>
    <row r="147" spans="1:47" ht="18" customHeight="1">
      <c r="A147" s="98"/>
      <c r="B147" s="79" t="s">
        <v>506</v>
      </c>
      <c r="C147" s="140"/>
      <c r="D147" s="140"/>
      <c r="E147" s="140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  <c r="AI147" s="135"/>
      <c r="AJ147" s="135"/>
      <c r="AK147" s="135"/>
      <c r="AL147" s="135"/>
      <c r="AM147" s="135"/>
      <c r="AN147" s="135"/>
      <c r="AO147" s="135"/>
      <c r="AP147" s="135"/>
      <c r="AQ147" s="135"/>
      <c r="AR147" s="135"/>
      <c r="AS147" s="135"/>
    </row>
    <row r="148" spans="1:47" ht="18" customHeight="1">
      <c r="A148" s="98"/>
      <c r="B148" s="135" t="s">
        <v>507</v>
      </c>
      <c r="C148" s="140"/>
      <c r="D148" s="140"/>
      <c r="E148" s="140"/>
      <c r="F148" s="135"/>
      <c r="G148" s="488">
        <v>0</v>
      </c>
      <c r="H148" s="488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  <c r="AI148" s="135"/>
      <c r="AJ148" s="135"/>
      <c r="AK148" s="135"/>
      <c r="AL148" s="135"/>
      <c r="AM148" s="135"/>
      <c r="AN148" s="135"/>
      <c r="AO148" s="135"/>
      <c r="AP148" s="135"/>
      <c r="AQ148" s="135"/>
      <c r="AR148" s="135"/>
      <c r="AS148" s="135"/>
    </row>
    <row r="149" spans="1:47" ht="18" customHeight="1">
      <c r="A149" s="98"/>
      <c r="B149" s="494" t="s">
        <v>508</v>
      </c>
      <c r="C149" s="494"/>
      <c r="D149" s="494"/>
      <c r="E149" s="494"/>
      <c r="F149" s="494"/>
      <c r="G149" s="494"/>
      <c r="H149" s="494"/>
      <c r="I149" s="494"/>
      <c r="J149" s="135"/>
      <c r="K149" s="135"/>
      <c r="L149" s="135"/>
      <c r="M149" s="135"/>
      <c r="N149" s="135"/>
      <c r="O149" s="135"/>
      <c r="P149" s="135"/>
      <c r="Q149" s="139"/>
      <c r="AQ149" s="135"/>
      <c r="AR149" s="135"/>
      <c r="AS149" s="135"/>
    </row>
    <row r="150" spans="1:47" ht="18" customHeight="1">
      <c r="A150" s="98"/>
      <c r="B150" s="494"/>
      <c r="C150" s="494"/>
      <c r="D150" s="494"/>
      <c r="E150" s="494"/>
      <c r="F150" s="494"/>
      <c r="G150" s="494"/>
      <c r="H150" s="494"/>
      <c r="I150" s="494"/>
      <c r="J150" s="135"/>
      <c r="K150" s="135"/>
      <c r="L150" s="135"/>
      <c r="M150" s="135"/>
      <c r="N150" s="135"/>
      <c r="O150" s="135"/>
      <c r="P150" s="135"/>
      <c r="Q150" s="139"/>
      <c r="AQ150" s="135"/>
      <c r="AR150" s="135"/>
      <c r="AS150" s="135"/>
    </row>
    <row r="151" spans="1:47" ht="18" customHeight="1">
      <c r="A151" s="98"/>
      <c r="B151" s="249"/>
      <c r="C151" s="249"/>
      <c r="D151" s="249"/>
      <c r="E151" s="249"/>
      <c r="F151" s="249"/>
      <c r="G151" s="249"/>
      <c r="H151" s="249"/>
      <c r="I151" s="249"/>
      <c r="J151" s="249"/>
      <c r="K151" s="135"/>
      <c r="L151" s="135"/>
      <c r="M151" s="135"/>
      <c r="N151" s="510">
        <v>1</v>
      </c>
      <c r="O151" s="510"/>
      <c r="P151" s="510"/>
      <c r="Q151" s="511" t="s">
        <v>490</v>
      </c>
      <c r="R151" s="512">
        <f>H5</f>
        <v>0</v>
      </c>
      <c r="S151" s="513"/>
      <c r="T151" s="513"/>
      <c r="U151" s="513"/>
      <c r="V151" s="514"/>
      <c r="W151" s="515" t="s">
        <v>509</v>
      </c>
      <c r="X151" s="516">
        <v>100</v>
      </c>
      <c r="Y151" s="516"/>
      <c r="Z151" s="516"/>
      <c r="AA151" s="488" t="s">
        <v>510</v>
      </c>
      <c r="AB151" s="489" t="e">
        <f>N151/SQRT(6)*ABS(R151/R152)*X151</f>
        <v>#DIV/0!</v>
      </c>
      <c r="AC151" s="489"/>
      <c r="AD151" s="489"/>
      <c r="AE151" s="489"/>
      <c r="AF151" s="507" t="s">
        <v>511</v>
      </c>
      <c r="AG151" s="506" t="e">
        <f>AB151%</f>
        <v>#DIV/0!</v>
      </c>
      <c r="AH151" s="506"/>
      <c r="AI151" s="506"/>
      <c r="AJ151" s="506"/>
      <c r="AK151" s="506"/>
      <c r="AR151" s="135"/>
      <c r="AS151" s="135"/>
      <c r="AU151" s="135"/>
    </row>
    <row r="152" spans="1:47" ht="18" customHeight="1">
      <c r="A152" s="98"/>
      <c r="B152" s="249"/>
      <c r="C152" s="249"/>
      <c r="D152" s="249"/>
      <c r="E152" s="249"/>
      <c r="F152" s="249"/>
      <c r="G152" s="249"/>
      <c r="H152" s="249"/>
      <c r="I152" s="249"/>
      <c r="J152" s="249"/>
      <c r="K152" s="135"/>
      <c r="L152" s="135"/>
      <c r="M152" s="135"/>
      <c r="N152" s="490"/>
      <c r="O152" s="490"/>
      <c r="P152" s="490"/>
      <c r="Q152" s="511"/>
      <c r="R152" s="491">
        <f>H135</f>
        <v>0</v>
      </c>
      <c r="S152" s="492"/>
      <c r="T152" s="492"/>
      <c r="U152" s="492"/>
      <c r="V152" s="493"/>
      <c r="W152" s="515"/>
      <c r="X152" s="516"/>
      <c r="Y152" s="516"/>
      <c r="Z152" s="516"/>
      <c r="AA152" s="488"/>
      <c r="AB152" s="489"/>
      <c r="AC152" s="489"/>
      <c r="AD152" s="489"/>
      <c r="AE152" s="489"/>
      <c r="AF152" s="507"/>
      <c r="AG152" s="506"/>
      <c r="AH152" s="506"/>
      <c r="AI152" s="506"/>
      <c r="AJ152" s="506"/>
      <c r="AK152" s="506"/>
      <c r="AR152" s="135"/>
      <c r="AS152" s="135"/>
      <c r="AU152" s="135"/>
    </row>
    <row r="153" spans="1:47" ht="18" customHeight="1">
      <c r="A153" s="98"/>
      <c r="B153" s="135" t="s">
        <v>512</v>
      </c>
      <c r="C153" s="140"/>
      <c r="D153" s="140"/>
      <c r="E153" s="140"/>
      <c r="F153" s="135"/>
      <c r="G153" s="135"/>
      <c r="H153" s="135" t="s">
        <v>513</v>
      </c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  <c r="AI153" s="135"/>
      <c r="AJ153" s="135"/>
      <c r="AK153" s="135"/>
      <c r="AL153" s="135"/>
      <c r="AM153" s="135"/>
      <c r="AN153" s="135"/>
      <c r="AO153" s="135"/>
      <c r="AP153" s="135"/>
      <c r="AQ153" s="135"/>
      <c r="AR153" s="135"/>
      <c r="AS153" s="135"/>
    </row>
    <row r="154" spans="1:47" ht="18" customHeight="1">
      <c r="A154" s="98"/>
      <c r="B154" s="494" t="s">
        <v>514</v>
      </c>
      <c r="C154" s="494"/>
      <c r="D154" s="494"/>
      <c r="E154" s="494"/>
      <c r="F154" s="494"/>
      <c r="G154" s="494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  <c r="AI154" s="135"/>
      <c r="AJ154" s="135"/>
      <c r="AK154" s="135"/>
      <c r="AL154" s="135"/>
      <c r="AM154" s="135"/>
      <c r="AN154" s="135"/>
      <c r="AO154" s="135"/>
      <c r="AP154" s="135"/>
      <c r="AQ154" s="135"/>
      <c r="AR154" s="135"/>
      <c r="AS154" s="135"/>
    </row>
    <row r="155" spans="1:47" ht="18" customHeight="1">
      <c r="A155" s="98"/>
      <c r="B155" s="494"/>
      <c r="C155" s="494"/>
      <c r="D155" s="494"/>
      <c r="E155" s="494"/>
      <c r="F155" s="494"/>
      <c r="G155" s="494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  <c r="AI155" s="135"/>
      <c r="AJ155" s="135"/>
      <c r="AK155" s="135"/>
      <c r="AL155" s="135"/>
      <c r="AT155" s="74"/>
    </row>
    <row r="156" spans="1:47" ht="18" customHeight="1">
      <c r="A156" s="98"/>
      <c r="B156" s="135" t="s">
        <v>515</v>
      </c>
      <c r="C156" s="140"/>
      <c r="D156" s="140"/>
      <c r="E156" s="140"/>
      <c r="F156" s="135"/>
      <c r="G156" s="135"/>
      <c r="H156" s="135"/>
      <c r="I156" s="135"/>
      <c r="J156" s="135">
        <v>1</v>
      </c>
      <c r="K156" s="135" t="s">
        <v>516</v>
      </c>
      <c r="L156" s="507" t="e">
        <f>AG151</f>
        <v>#DIV/0!</v>
      </c>
      <c r="M156" s="507"/>
      <c r="N156" s="507"/>
      <c r="O156" s="507"/>
      <c r="P156" s="135" t="s">
        <v>511</v>
      </c>
      <c r="Q156" s="507" t="e">
        <f>J156*L156</f>
        <v>#DIV/0!</v>
      </c>
      <c r="R156" s="507"/>
      <c r="S156" s="507"/>
      <c r="T156" s="507"/>
      <c r="U156" s="82"/>
      <c r="V156" s="99"/>
      <c r="W156" s="99"/>
      <c r="X156" s="172"/>
      <c r="Y156" s="100"/>
      <c r="Z156" s="139"/>
      <c r="AA156" s="135"/>
      <c r="AB156" s="135"/>
      <c r="AC156" s="135"/>
      <c r="AD156" s="135"/>
      <c r="AE156" s="135"/>
      <c r="AF156" s="135"/>
      <c r="AG156" s="135"/>
      <c r="AH156" s="135"/>
      <c r="AI156" s="135"/>
      <c r="AJ156" s="135"/>
      <c r="AK156" s="135"/>
      <c r="AL156" s="135"/>
      <c r="AT156" s="74"/>
    </row>
    <row r="157" spans="1:47" ht="18" customHeight="1">
      <c r="A157" s="98"/>
      <c r="B157" s="135" t="s">
        <v>117</v>
      </c>
      <c r="C157" s="140"/>
      <c r="D157" s="140"/>
      <c r="E157" s="140"/>
      <c r="F157" s="135"/>
      <c r="G157" s="135" t="s">
        <v>517</v>
      </c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  <c r="AI157" s="135"/>
      <c r="AJ157" s="135"/>
      <c r="AK157" s="135"/>
      <c r="AL157" s="135"/>
      <c r="AM157" s="135"/>
      <c r="AN157" s="135"/>
      <c r="AO157" s="135"/>
      <c r="AP157" s="135"/>
      <c r="AQ157" s="135"/>
      <c r="AR157" s="135"/>
      <c r="AS157" s="135"/>
    </row>
    <row r="158" spans="1:47" ht="18" customHeight="1">
      <c r="A158" s="98"/>
      <c r="B158" s="135"/>
      <c r="C158" s="140"/>
      <c r="D158" s="140"/>
      <c r="E158" s="140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  <c r="AI158" s="135"/>
      <c r="AJ158" s="135"/>
      <c r="AK158" s="135"/>
      <c r="AL158" s="135"/>
      <c r="AM158" s="135"/>
      <c r="AN158" s="135"/>
      <c r="AO158" s="135"/>
      <c r="AP158" s="135"/>
      <c r="AQ158" s="135"/>
      <c r="AR158" s="135"/>
      <c r="AS158" s="135"/>
    </row>
    <row r="159" spans="1:47" ht="18" customHeight="1">
      <c r="A159" s="98"/>
      <c r="B159" s="79" t="s">
        <v>518</v>
      </c>
      <c r="C159" s="140"/>
      <c r="D159" s="140"/>
      <c r="E159" s="140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  <c r="AI159" s="135"/>
      <c r="AJ159" s="135"/>
      <c r="AK159" s="135"/>
      <c r="AL159" s="135"/>
      <c r="AM159" s="135"/>
      <c r="AN159" s="135"/>
      <c r="AO159" s="135"/>
      <c r="AP159" s="135"/>
      <c r="AQ159" s="135"/>
      <c r="AR159" s="135"/>
      <c r="AS159" s="135"/>
    </row>
    <row r="160" spans="1:47" ht="18" customHeight="1">
      <c r="A160" s="98"/>
      <c r="B160" s="135" t="s">
        <v>118</v>
      </c>
      <c r="C160" s="140"/>
      <c r="D160" s="140"/>
      <c r="E160" s="140"/>
      <c r="F160" s="135"/>
      <c r="G160" s="488">
        <v>0</v>
      </c>
      <c r="H160" s="488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  <c r="AK160" s="135"/>
      <c r="AL160" s="135"/>
      <c r="AM160" s="135"/>
      <c r="AN160" s="135"/>
      <c r="AO160" s="135"/>
      <c r="AP160" s="135"/>
      <c r="AQ160" s="135"/>
      <c r="AR160" s="135"/>
      <c r="AS160" s="135"/>
    </row>
    <row r="161" spans="1:59" ht="18" customHeight="1">
      <c r="A161" s="98"/>
      <c r="B161" s="494" t="s">
        <v>519</v>
      </c>
      <c r="C161" s="494"/>
      <c r="D161" s="494"/>
      <c r="E161" s="494"/>
      <c r="F161" s="494"/>
      <c r="G161" s="494"/>
      <c r="H161" s="494"/>
      <c r="I161" s="494"/>
      <c r="J161" s="135"/>
      <c r="K161" s="135"/>
      <c r="L161" s="135"/>
      <c r="M161" s="135"/>
      <c r="N161" s="135"/>
      <c r="O161" s="135"/>
      <c r="P161" s="135"/>
      <c r="Q161" s="139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/>
      <c r="AJ161" s="135"/>
      <c r="AK161" s="135"/>
      <c r="AL161" s="135"/>
      <c r="AM161" s="135"/>
      <c r="AN161" s="135"/>
      <c r="AO161" s="135"/>
      <c r="AP161" s="135"/>
      <c r="AQ161" s="135"/>
      <c r="AR161" s="135"/>
      <c r="AS161" s="135"/>
    </row>
    <row r="162" spans="1:59" ht="18" customHeight="1">
      <c r="A162" s="98"/>
      <c r="B162" s="494"/>
      <c r="C162" s="494"/>
      <c r="D162" s="494"/>
      <c r="E162" s="494"/>
      <c r="F162" s="494"/>
      <c r="G162" s="494"/>
      <c r="H162" s="494"/>
      <c r="I162" s="494"/>
      <c r="J162" s="135"/>
      <c r="K162" s="135"/>
      <c r="L162" s="135"/>
      <c r="M162" s="135"/>
      <c r="N162" s="135"/>
      <c r="O162" s="135"/>
      <c r="P162" s="135"/>
      <c r="Q162" s="139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  <c r="AI162" s="135"/>
      <c r="AJ162" s="135"/>
      <c r="AK162" s="135"/>
      <c r="AL162" s="135"/>
      <c r="AM162" s="135"/>
      <c r="AN162" s="135"/>
      <c r="AO162" s="135"/>
      <c r="AP162" s="135"/>
      <c r="AQ162" s="135"/>
      <c r="AR162" s="135"/>
      <c r="AS162" s="135"/>
    </row>
    <row r="163" spans="1:59" ht="18" customHeight="1">
      <c r="A163" s="98"/>
      <c r="B163" s="249"/>
      <c r="C163" s="249"/>
      <c r="D163" s="249"/>
      <c r="E163" s="249"/>
      <c r="F163" s="249"/>
      <c r="G163" s="249"/>
      <c r="H163" s="249"/>
      <c r="I163" s="249"/>
      <c r="J163" s="135"/>
      <c r="K163" s="135" t="s">
        <v>119</v>
      </c>
      <c r="L163" s="135" t="s">
        <v>520</v>
      </c>
      <c r="M163" s="135"/>
      <c r="N163" s="135"/>
      <c r="O163" s="544" t="e">
        <f>T164</f>
        <v>#DIV/0!</v>
      </c>
      <c r="P163" s="488"/>
      <c r="Q163" s="488"/>
      <c r="R163" s="488"/>
      <c r="S163" s="488"/>
      <c r="T163" s="488"/>
      <c r="U163" s="135" t="s">
        <v>521</v>
      </c>
      <c r="V163" s="492">
        <f>AM164</f>
        <v>0</v>
      </c>
      <c r="W163" s="492"/>
      <c r="X163" s="492"/>
      <c r="Y163" s="492"/>
      <c r="Z163" s="139" t="s">
        <v>522</v>
      </c>
      <c r="AA163" s="544" t="e">
        <f>AC164</f>
        <v>#DIV/0!</v>
      </c>
      <c r="AB163" s="488"/>
      <c r="AC163" s="488"/>
      <c r="AD163" s="488"/>
      <c r="AE163" s="488"/>
      <c r="AF163" s="488"/>
      <c r="AG163" s="488"/>
      <c r="AH163" s="135" t="s">
        <v>523</v>
      </c>
      <c r="AI163" s="545">
        <f>AM164</f>
        <v>0</v>
      </c>
      <c r="AJ163" s="545"/>
      <c r="AK163" s="545"/>
      <c r="AL163" s="545"/>
      <c r="AM163" s="545"/>
      <c r="AN163" s="135" t="s">
        <v>511</v>
      </c>
      <c r="AO163" s="492" t="e">
        <f>O163*V163+(AA163*AI163^2)</f>
        <v>#DIV/0!</v>
      </c>
      <c r="AP163" s="492"/>
      <c r="AQ163" s="492"/>
      <c r="AR163" s="492"/>
      <c r="AS163" s="492"/>
      <c r="AT163" s="74"/>
      <c r="AV163" s="83"/>
    </row>
    <row r="164" spans="1:59" ht="18" customHeight="1">
      <c r="A164" s="98"/>
      <c r="B164" s="249"/>
      <c r="C164" s="249"/>
      <c r="D164" s="249"/>
      <c r="E164" s="249"/>
      <c r="F164" s="249"/>
      <c r="G164" s="249"/>
      <c r="H164" s="249"/>
      <c r="I164" s="249"/>
      <c r="J164" s="135"/>
      <c r="K164" s="135"/>
      <c r="L164" s="135"/>
      <c r="M164" s="135"/>
      <c r="N164" s="135"/>
      <c r="O164" s="135"/>
      <c r="P164" s="135"/>
      <c r="Q164" s="135" t="s">
        <v>120</v>
      </c>
      <c r="R164" s="173" t="s">
        <v>524</v>
      </c>
      <c r="S164" s="135"/>
      <c r="T164" s="544" t="e">
        <f>Calcu!V14</f>
        <v>#DIV/0!</v>
      </c>
      <c r="U164" s="544"/>
      <c r="V164" s="544"/>
      <c r="W164" s="544"/>
      <c r="X164" s="544"/>
      <c r="Y164" s="544"/>
      <c r="Z164" s="135" t="s">
        <v>121</v>
      </c>
      <c r="AA164" s="173" t="s">
        <v>122</v>
      </c>
      <c r="AB164" s="135"/>
      <c r="AC164" s="544" t="e">
        <f>Calcu!V16</f>
        <v>#DIV/0!</v>
      </c>
      <c r="AD164" s="544"/>
      <c r="AE164" s="544"/>
      <c r="AF164" s="544"/>
      <c r="AG164" s="544"/>
      <c r="AH164" s="544"/>
      <c r="AI164" s="544"/>
      <c r="AJ164" s="135" t="s">
        <v>121</v>
      </c>
      <c r="AK164" s="135" t="s">
        <v>123</v>
      </c>
      <c r="AL164" s="135"/>
      <c r="AM164" s="492">
        <f>B19</f>
        <v>0</v>
      </c>
      <c r="AN164" s="492"/>
      <c r="AO164" s="492"/>
      <c r="AP164" s="492"/>
      <c r="AQ164" s="492"/>
      <c r="AR164" s="135" t="s">
        <v>525</v>
      </c>
      <c r="AS164" s="135"/>
    </row>
    <row r="165" spans="1:59" ht="18" customHeight="1">
      <c r="A165" s="98"/>
      <c r="B165" s="249"/>
      <c r="C165" s="249"/>
      <c r="D165" s="249"/>
      <c r="E165" s="249"/>
      <c r="F165" s="249"/>
      <c r="G165" s="249"/>
      <c r="H165" s="249"/>
      <c r="I165" s="249"/>
      <c r="J165" s="135"/>
      <c r="K165" s="135"/>
      <c r="L165" s="135"/>
      <c r="M165" s="139"/>
      <c r="N165" s="268"/>
      <c r="O165" s="509">
        <f>R152</f>
        <v>0</v>
      </c>
      <c r="P165" s="509"/>
      <c r="Q165" s="509"/>
      <c r="R165" s="509"/>
      <c r="S165" s="509"/>
      <c r="T165" s="267" t="s">
        <v>484</v>
      </c>
      <c r="U165" s="509" t="e">
        <f>AO163</f>
        <v>#DIV/0!</v>
      </c>
      <c r="V165" s="509"/>
      <c r="W165" s="509"/>
      <c r="X165" s="509"/>
      <c r="Y165" s="509"/>
      <c r="Z165" s="174"/>
      <c r="AA165" s="515" t="s">
        <v>526</v>
      </c>
      <c r="AB165" s="516">
        <v>100</v>
      </c>
      <c r="AC165" s="516"/>
      <c r="AD165" s="516"/>
      <c r="AE165" s="546" t="s">
        <v>511</v>
      </c>
      <c r="AF165" s="489" t="e">
        <f>ABS((O165-U165)/O166)*AB165</f>
        <v>#DIV/0!</v>
      </c>
      <c r="AG165" s="489"/>
      <c r="AH165" s="489"/>
      <c r="AI165" s="489"/>
      <c r="AJ165" s="507" t="s">
        <v>527</v>
      </c>
      <c r="AK165" s="506" t="e">
        <f>AF165%</f>
        <v>#DIV/0!</v>
      </c>
      <c r="AL165" s="506"/>
      <c r="AM165" s="506"/>
      <c r="AN165" s="506"/>
      <c r="AO165" s="506"/>
      <c r="AP165" s="135"/>
      <c r="AT165" s="74"/>
    </row>
    <row r="166" spans="1:59" ht="18" customHeight="1">
      <c r="A166" s="98"/>
      <c r="B166" s="249"/>
      <c r="C166" s="249"/>
      <c r="D166" s="249"/>
      <c r="E166" s="249"/>
      <c r="F166" s="249"/>
      <c r="G166" s="249"/>
      <c r="H166" s="249"/>
      <c r="I166" s="249"/>
      <c r="J166" s="135"/>
      <c r="K166" s="135"/>
      <c r="L166" s="135"/>
      <c r="M166" s="139"/>
      <c r="N166" s="268"/>
      <c r="O166" s="547">
        <f>R152</f>
        <v>0</v>
      </c>
      <c r="P166" s="547"/>
      <c r="Q166" s="547"/>
      <c r="R166" s="547"/>
      <c r="S166" s="547"/>
      <c r="T166" s="547"/>
      <c r="U166" s="547"/>
      <c r="V166" s="547"/>
      <c r="W166" s="547"/>
      <c r="X166" s="547"/>
      <c r="Y166" s="547"/>
      <c r="Z166" s="175"/>
      <c r="AA166" s="515"/>
      <c r="AB166" s="516"/>
      <c r="AC166" s="516"/>
      <c r="AD166" s="516"/>
      <c r="AE166" s="546"/>
      <c r="AF166" s="489"/>
      <c r="AG166" s="489"/>
      <c r="AH166" s="489"/>
      <c r="AI166" s="489"/>
      <c r="AJ166" s="507"/>
      <c r="AK166" s="506"/>
      <c r="AL166" s="506"/>
      <c r="AM166" s="506"/>
      <c r="AN166" s="506"/>
      <c r="AO166" s="506"/>
      <c r="AP166" s="135"/>
      <c r="AT166" s="74"/>
    </row>
    <row r="167" spans="1:59" ht="18" customHeight="1">
      <c r="A167" s="98"/>
      <c r="B167" s="135" t="s">
        <v>124</v>
      </c>
      <c r="C167" s="140"/>
      <c r="D167" s="140"/>
      <c r="E167" s="140"/>
      <c r="F167" s="135"/>
      <c r="G167" s="135"/>
      <c r="H167" s="135" t="s">
        <v>528</v>
      </c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  <c r="AI167" s="135"/>
      <c r="AJ167" s="135"/>
      <c r="AK167" s="135"/>
      <c r="AL167" s="135"/>
      <c r="AM167" s="135"/>
      <c r="AN167" s="135"/>
      <c r="AO167" s="135"/>
      <c r="AP167" s="135"/>
      <c r="AQ167" s="135"/>
      <c r="AR167" s="135"/>
      <c r="AS167" s="135"/>
    </row>
    <row r="168" spans="1:59" ht="18" customHeight="1">
      <c r="A168" s="98"/>
      <c r="B168" s="494" t="s">
        <v>125</v>
      </c>
      <c r="C168" s="494"/>
      <c r="D168" s="494"/>
      <c r="E168" s="494"/>
      <c r="F168" s="494"/>
      <c r="G168" s="494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  <c r="AI168" s="135"/>
      <c r="AJ168" s="135"/>
      <c r="AK168" s="135"/>
      <c r="AL168" s="135"/>
      <c r="AM168" s="135"/>
      <c r="AN168" s="135"/>
      <c r="AO168" s="135"/>
      <c r="AP168" s="135"/>
      <c r="AQ168" s="135"/>
      <c r="AR168" s="135"/>
      <c r="AS168" s="135"/>
    </row>
    <row r="169" spans="1:59" ht="18" customHeight="1">
      <c r="A169" s="98"/>
      <c r="B169" s="494"/>
      <c r="C169" s="494"/>
      <c r="D169" s="494"/>
      <c r="E169" s="494"/>
      <c r="F169" s="494"/>
      <c r="G169" s="494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  <c r="AI169" s="135"/>
      <c r="AJ169" s="135"/>
      <c r="AK169" s="135"/>
      <c r="AL169" s="135"/>
      <c r="AM169" s="135"/>
      <c r="AN169" s="135"/>
      <c r="AO169" s="135"/>
      <c r="AP169" s="135"/>
      <c r="AQ169" s="135"/>
      <c r="AR169" s="135"/>
      <c r="AS169" s="135"/>
    </row>
    <row r="170" spans="1:59" ht="18" customHeight="1">
      <c r="A170" s="98"/>
      <c r="B170" s="135" t="s">
        <v>126</v>
      </c>
      <c r="C170" s="140"/>
      <c r="D170" s="140"/>
      <c r="E170" s="140"/>
      <c r="F170" s="135"/>
      <c r="G170" s="135"/>
      <c r="H170" s="135"/>
      <c r="I170" s="135"/>
      <c r="J170" s="135">
        <v>1</v>
      </c>
      <c r="K170" s="135" t="s">
        <v>502</v>
      </c>
      <c r="L170" s="507" t="e">
        <f>AK165</f>
        <v>#DIV/0!</v>
      </c>
      <c r="M170" s="507"/>
      <c r="N170" s="507"/>
      <c r="O170" s="507"/>
      <c r="P170" s="135" t="s">
        <v>497</v>
      </c>
      <c r="Q170" s="507" t="e">
        <f>J170*L170</f>
        <v>#DIV/0!</v>
      </c>
      <c r="R170" s="507"/>
      <c r="S170" s="507"/>
      <c r="T170" s="507"/>
      <c r="U170" s="82"/>
      <c r="V170" s="99"/>
      <c r="W170" s="99"/>
      <c r="X170" s="172"/>
      <c r="Y170" s="100"/>
      <c r="Z170" s="139"/>
      <c r="AA170" s="135"/>
      <c r="AB170" s="135"/>
      <c r="AC170" s="135"/>
      <c r="AD170" s="135"/>
      <c r="AE170" s="135"/>
      <c r="AF170" s="135"/>
      <c r="AG170" s="135"/>
      <c r="AH170" s="135"/>
      <c r="AI170" s="135"/>
      <c r="AJ170" s="135"/>
      <c r="AK170" s="135"/>
      <c r="AL170" s="135"/>
      <c r="AM170" s="135"/>
      <c r="AN170" s="135"/>
      <c r="AO170" s="135"/>
      <c r="AP170" s="135"/>
      <c r="AQ170" s="135"/>
      <c r="AR170" s="135"/>
      <c r="AS170" s="135"/>
    </row>
    <row r="171" spans="1:59" ht="18" customHeight="1">
      <c r="A171" s="98"/>
      <c r="B171" s="135" t="s">
        <v>127</v>
      </c>
      <c r="C171" s="140"/>
      <c r="D171" s="140"/>
      <c r="E171" s="140"/>
      <c r="F171" s="135"/>
      <c r="G171" s="135" t="s">
        <v>529</v>
      </c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  <c r="AI171" s="135"/>
      <c r="AJ171" s="135"/>
      <c r="AK171" s="135"/>
      <c r="AL171" s="135"/>
      <c r="AM171" s="135"/>
      <c r="AN171" s="135"/>
      <c r="AO171" s="135"/>
      <c r="AP171" s="135"/>
      <c r="AQ171" s="135"/>
      <c r="AR171" s="135"/>
      <c r="AS171" s="135"/>
    </row>
    <row r="172" spans="1:59" ht="18" customHeight="1">
      <c r="A172" s="98"/>
      <c r="B172" s="135"/>
      <c r="C172" s="140"/>
      <c r="D172" s="140"/>
      <c r="E172" s="140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  <c r="AI172" s="135"/>
      <c r="AJ172" s="135"/>
      <c r="AK172" s="135"/>
      <c r="AL172" s="135"/>
      <c r="AM172" s="135"/>
      <c r="AN172" s="135"/>
      <c r="AO172" s="135"/>
      <c r="AP172" s="135"/>
      <c r="AQ172" s="135"/>
      <c r="AR172" s="135"/>
      <c r="AS172" s="135"/>
    </row>
    <row r="173" spans="1:59" ht="18" customHeight="1">
      <c r="A173" s="98"/>
      <c r="B173" s="79" t="s">
        <v>530</v>
      </c>
      <c r="C173" s="140"/>
      <c r="D173" s="140"/>
      <c r="E173" s="140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  <c r="AI173" s="135"/>
      <c r="AJ173" s="135"/>
      <c r="AK173" s="135"/>
      <c r="AL173" s="135"/>
      <c r="AM173" s="135"/>
      <c r="AN173" s="135"/>
      <c r="AO173" s="135"/>
      <c r="AP173" s="135"/>
      <c r="AQ173" s="135"/>
      <c r="AR173" s="135"/>
      <c r="AS173" s="135"/>
    </row>
    <row r="174" spans="1:59" ht="18" customHeight="1">
      <c r="A174" s="98"/>
      <c r="B174" s="135" t="s">
        <v>128</v>
      </c>
      <c r="C174" s="140"/>
      <c r="D174" s="140"/>
      <c r="E174" s="140"/>
      <c r="F174" s="135"/>
      <c r="G174" s="488">
        <v>0</v>
      </c>
      <c r="H174" s="488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  <c r="AI174" s="135"/>
      <c r="AJ174" s="135"/>
    </row>
    <row r="175" spans="1:59" ht="18" customHeight="1">
      <c r="A175" s="98"/>
      <c r="B175" s="494" t="s">
        <v>531</v>
      </c>
      <c r="C175" s="494"/>
      <c r="D175" s="494"/>
      <c r="E175" s="494"/>
      <c r="F175" s="494"/>
      <c r="G175" s="494"/>
      <c r="H175" s="494"/>
      <c r="I175" s="494"/>
      <c r="J175" s="135"/>
      <c r="K175" s="135"/>
      <c r="L175" s="135"/>
      <c r="M175" s="135"/>
      <c r="N175" s="135"/>
      <c r="O175" s="135"/>
      <c r="P175" s="135"/>
      <c r="Q175" s="139"/>
      <c r="R175" s="139"/>
      <c r="S175" s="139"/>
      <c r="T175" s="135"/>
      <c r="U175" s="135"/>
      <c r="V175" s="135"/>
      <c r="W175" s="135"/>
      <c r="X175" s="135"/>
      <c r="Y175" s="135"/>
      <c r="AZ175" s="135"/>
      <c r="BA175" s="135"/>
      <c r="BB175" s="139"/>
      <c r="BC175" s="176"/>
      <c r="BD175" s="176"/>
      <c r="BE175" s="176"/>
      <c r="BF175" s="176"/>
      <c r="BG175" s="176"/>
    </row>
    <row r="176" spans="1:59" ht="18" customHeight="1">
      <c r="A176" s="98"/>
      <c r="B176" s="494"/>
      <c r="C176" s="494"/>
      <c r="D176" s="494"/>
      <c r="E176" s="494"/>
      <c r="F176" s="494"/>
      <c r="G176" s="494"/>
      <c r="H176" s="494"/>
      <c r="I176" s="494"/>
      <c r="J176" s="135"/>
      <c r="K176" s="135"/>
      <c r="L176" s="135"/>
      <c r="M176" s="135"/>
      <c r="N176" s="135"/>
      <c r="O176" s="135"/>
      <c r="P176" s="135"/>
      <c r="Q176" s="139"/>
      <c r="R176" s="139"/>
      <c r="S176" s="139"/>
      <c r="T176" s="135"/>
      <c r="U176" s="135"/>
      <c r="V176" s="135"/>
      <c r="W176" s="135"/>
      <c r="X176" s="135"/>
      <c r="Y176" s="135"/>
      <c r="AP176" s="135"/>
      <c r="AQ176" s="135"/>
      <c r="AR176" s="135"/>
      <c r="AS176" s="135"/>
      <c r="AZ176" s="135"/>
      <c r="BA176" s="135"/>
      <c r="BB176" s="139"/>
      <c r="BC176" s="176"/>
      <c r="BD176" s="176"/>
      <c r="BE176" s="176"/>
      <c r="BF176" s="176"/>
      <c r="BG176" s="176"/>
    </row>
    <row r="177" spans="1:81" ht="18" customHeight="1">
      <c r="A177" s="98"/>
      <c r="B177" s="249"/>
      <c r="C177" s="249"/>
      <c r="D177" s="249"/>
      <c r="E177" s="488" t="s">
        <v>532</v>
      </c>
      <c r="F177" s="488"/>
      <c r="G177" s="99"/>
      <c r="H177" s="508">
        <f ca="1">Calcu!V22</f>
        <v>0</v>
      </c>
      <c r="I177" s="508"/>
      <c r="J177" s="508"/>
      <c r="K177" s="247" t="s">
        <v>491</v>
      </c>
      <c r="L177" s="508">
        <f>Calcu!H13</f>
        <v>0</v>
      </c>
      <c r="M177" s="508"/>
      <c r="N177" s="508"/>
      <c r="O177" s="247"/>
      <c r="P177" s="99"/>
      <c r="Q177" s="508">
        <f ca="1">Calcu!V24</f>
        <v>0</v>
      </c>
      <c r="R177" s="508"/>
      <c r="S177" s="508"/>
      <c r="T177" s="247" t="s">
        <v>533</v>
      </c>
      <c r="U177" s="508">
        <f>Calcu!I13</f>
        <v>0</v>
      </c>
      <c r="V177" s="508"/>
      <c r="W177" s="508"/>
      <c r="X177" s="247"/>
      <c r="Y177" s="99"/>
      <c r="Z177" s="508">
        <f ca="1">Calcu!V26</f>
        <v>0</v>
      </c>
      <c r="AA177" s="508"/>
      <c r="AB177" s="508"/>
      <c r="AC177" s="247" t="s">
        <v>533</v>
      </c>
      <c r="AD177" s="508">
        <f>Calcu!J13</f>
        <v>0</v>
      </c>
      <c r="AE177" s="508"/>
      <c r="AF177" s="508"/>
      <c r="AG177" s="247"/>
      <c r="AH177" s="488" t="s">
        <v>534</v>
      </c>
      <c r="AI177" s="516">
        <v>100</v>
      </c>
      <c r="AJ177" s="516"/>
      <c r="AK177" s="516"/>
      <c r="AL177" s="269"/>
      <c r="AM177" s="247"/>
      <c r="AR177" s="135"/>
      <c r="AS177" s="135"/>
      <c r="AT177" s="139"/>
      <c r="AU177" s="176"/>
      <c r="AV177" s="176"/>
      <c r="AW177" s="176"/>
      <c r="AX177" s="176"/>
      <c r="AY177" s="176"/>
    </row>
    <row r="178" spans="1:81" ht="18" customHeight="1">
      <c r="A178" s="98"/>
      <c r="B178" s="249"/>
      <c r="C178" s="249"/>
      <c r="D178" s="249"/>
      <c r="E178" s="488"/>
      <c r="F178" s="488"/>
      <c r="G178" s="270"/>
      <c r="H178" s="492">
        <f ca="1">Calcu!V28</f>
        <v>0</v>
      </c>
      <c r="I178" s="492"/>
      <c r="J178" s="492"/>
      <c r="K178" s="492"/>
      <c r="L178" s="492"/>
      <c r="M178" s="492"/>
      <c r="N178" s="492"/>
      <c r="O178" s="488" t="s">
        <v>535</v>
      </c>
      <c r="P178" s="488"/>
      <c r="Q178" s="492">
        <f ca="1">Calcu!V28</f>
        <v>0</v>
      </c>
      <c r="R178" s="492"/>
      <c r="S178" s="492"/>
      <c r="T178" s="492"/>
      <c r="U178" s="492"/>
      <c r="V178" s="492"/>
      <c r="W178" s="492"/>
      <c r="X178" s="488" t="s">
        <v>536</v>
      </c>
      <c r="Y178" s="488"/>
      <c r="Z178" s="492">
        <f ca="1">Calcu!V28</f>
        <v>0</v>
      </c>
      <c r="AA178" s="492"/>
      <c r="AB178" s="492"/>
      <c r="AC178" s="492"/>
      <c r="AD178" s="492"/>
      <c r="AE178" s="492"/>
      <c r="AF178" s="492"/>
      <c r="AG178" s="247"/>
      <c r="AH178" s="488"/>
      <c r="AI178" s="516"/>
      <c r="AJ178" s="516"/>
      <c r="AK178" s="516"/>
      <c r="AL178" s="83"/>
      <c r="AM178" s="247"/>
      <c r="AR178" s="135"/>
      <c r="AS178" s="135"/>
      <c r="AT178" s="139"/>
      <c r="AU178" s="176"/>
      <c r="AV178" s="176"/>
      <c r="AW178" s="176"/>
      <c r="AX178" s="176"/>
      <c r="AY178" s="176"/>
    </row>
    <row r="179" spans="1:81" ht="18" customHeight="1">
      <c r="A179" s="98"/>
      <c r="B179" s="249"/>
      <c r="C179" s="249"/>
      <c r="D179" s="249"/>
      <c r="E179" s="249"/>
      <c r="F179" s="249"/>
      <c r="G179" s="249"/>
      <c r="H179" s="249"/>
      <c r="I179" s="249"/>
      <c r="J179" s="135"/>
      <c r="K179" s="135"/>
      <c r="L179" s="137" t="s">
        <v>537</v>
      </c>
      <c r="M179" s="489" t="e">
        <f ca="1">MAX(ABS((H177-L177)/H178),ABS((Q177-U177)/Q178),ABS((Z177-AD177)/Z178))*100</f>
        <v>#DIV/0!</v>
      </c>
      <c r="N179" s="489"/>
      <c r="O179" s="489"/>
      <c r="P179" s="489"/>
      <c r="Q179" s="139" t="s">
        <v>537</v>
      </c>
      <c r="R179" s="506" t="e">
        <f ca="1">M179%</f>
        <v>#DIV/0!</v>
      </c>
      <c r="S179" s="506"/>
      <c r="T179" s="506"/>
      <c r="U179" s="506"/>
      <c r="V179" s="506"/>
      <c r="W179" s="135"/>
      <c r="X179" s="86"/>
      <c r="Y179" s="135"/>
      <c r="Z179" s="250"/>
      <c r="AA179" s="247"/>
      <c r="AB179" s="247"/>
      <c r="AC179" s="247"/>
      <c r="AD179" s="247"/>
      <c r="AE179" s="251"/>
      <c r="AF179" s="251"/>
      <c r="AG179" s="251"/>
      <c r="AH179" s="251"/>
      <c r="AI179" s="251"/>
      <c r="AJ179" s="251"/>
      <c r="AK179" s="247"/>
      <c r="AL179" s="252"/>
      <c r="AM179" s="252"/>
      <c r="AN179" s="252"/>
      <c r="AO179" s="135"/>
      <c r="AP179" s="135"/>
      <c r="AQ179" s="135"/>
      <c r="AR179" s="135"/>
      <c r="AS179" s="135"/>
      <c r="AZ179" s="135"/>
      <c r="BA179" s="135"/>
      <c r="BB179" s="247"/>
      <c r="BC179" s="177"/>
      <c r="BD179" s="177"/>
      <c r="BE179" s="177"/>
      <c r="BF179" s="177"/>
      <c r="BG179" s="177"/>
    </row>
    <row r="180" spans="1:81" ht="18" customHeight="1">
      <c r="A180" s="98"/>
      <c r="B180" s="135" t="s">
        <v>538</v>
      </c>
      <c r="C180" s="140"/>
      <c r="D180" s="140"/>
      <c r="E180" s="140"/>
      <c r="F180" s="135"/>
      <c r="G180" s="135"/>
      <c r="H180" s="135" t="s">
        <v>539</v>
      </c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P180" s="135"/>
      <c r="AQ180" s="135"/>
      <c r="AR180" s="135"/>
      <c r="AS180" s="135"/>
      <c r="BL180" s="139"/>
      <c r="BM180" s="139"/>
      <c r="BN180" s="139"/>
    </row>
    <row r="181" spans="1:81" ht="18" customHeight="1">
      <c r="A181" s="98"/>
      <c r="B181" s="494" t="s">
        <v>540</v>
      </c>
      <c r="C181" s="494"/>
      <c r="D181" s="494"/>
      <c r="E181" s="494"/>
      <c r="F181" s="494"/>
      <c r="G181" s="494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B181" s="247"/>
      <c r="AP181" s="135"/>
      <c r="AQ181" s="135"/>
      <c r="AR181" s="135"/>
      <c r="AS181" s="135"/>
      <c r="BL181" s="139"/>
      <c r="BM181" s="139"/>
      <c r="BN181" s="139"/>
    </row>
    <row r="182" spans="1:81" ht="18" customHeight="1">
      <c r="A182" s="98"/>
      <c r="B182" s="494"/>
      <c r="C182" s="494"/>
      <c r="D182" s="494"/>
      <c r="E182" s="494"/>
      <c r="F182" s="494"/>
      <c r="G182" s="494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247"/>
      <c r="AG182" s="135"/>
      <c r="AH182" s="135"/>
      <c r="AI182" s="135"/>
      <c r="AJ182" s="135"/>
      <c r="AK182" s="135"/>
      <c r="AL182" s="135"/>
      <c r="AM182" s="135"/>
      <c r="AN182" s="135"/>
      <c r="AO182" s="135"/>
      <c r="AP182" s="135"/>
      <c r="AQ182" s="135"/>
      <c r="AR182" s="135"/>
      <c r="AS182" s="135"/>
      <c r="BL182" s="135"/>
      <c r="BM182" s="135"/>
      <c r="BN182" s="135"/>
      <c r="BO182" s="135"/>
      <c r="BP182" s="135"/>
      <c r="BQ182" s="135"/>
      <c r="BR182" s="135"/>
      <c r="BS182" s="135"/>
      <c r="BT182" s="135"/>
      <c r="BU182" s="135"/>
      <c r="BV182" s="135"/>
      <c r="BW182" s="135"/>
      <c r="BX182" s="135"/>
      <c r="BY182" s="135"/>
      <c r="BZ182" s="135"/>
      <c r="CA182" s="135"/>
      <c r="CB182" s="135"/>
      <c r="CC182" s="135"/>
    </row>
    <row r="183" spans="1:81" ht="18" customHeight="1">
      <c r="A183" s="98"/>
      <c r="B183" s="135" t="s">
        <v>541</v>
      </c>
      <c r="C183" s="140"/>
      <c r="D183" s="140"/>
      <c r="E183" s="140"/>
      <c r="F183" s="135"/>
      <c r="G183" s="135"/>
      <c r="H183" s="135"/>
      <c r="I183" s="135"/>
      <c r="J183" s="135">
        <v>1</v>
      </c>
      <c r="K183" s="135" t="s">
        <v>509</v>
      </c>
      <c r="L183" s="507" t="e">
        <f ca="1">R179</f>
        <v>#DIV/0!</v>
      </c>
      <c r="M183" s="507"/>
      <c r="N183" s="507"/>
      <c r="O183" s="507"/>
      <c r="P183" s="135" t="s">
        <v>542</v>
      </c>
      <c r="Q183" s="507" t="e">
        <f ca="1">J183*L183</f>
        <v>#DIV/0!</v>
      </c>
      <c r="R183" s="507"/>
      <c r="S183" s="507"/>
      <c r="T183" s="507"/>
      <c r="U183" s="82"/>
      <c r="V183" s="82"/>
      <c r="W183" s="139"/>
      <c r="X183" s="139"/>
      <c r="Y183" s="139"/>
      <c r="Z183" s="135"/>
      <c r="AA183" s="100"/>
      <c r="AB183" s="139"/>
      <c r="AC183" s="135"/>
      <c r="AD183" s="135"/>
      <c r="AE183" s="135"/>
      <c r="AF183" s="135"/>
      <c r="AG183" s="135"/>
      <c r="AH183" s="135"/>
      <c r="AI183" s="135"/>
      <c r="AJ183" s="135"/>
      <c r="AK183" s="135"/>
      <c r="AL183" s="135"/>
      <c r="AM183" s="135"/>
      <c r="AN183" s="135"/>
      <c r="AO183" s="135"/>
      <c r="AP183" s="135"/>
      <c r="AQ183" s="135"/>
      <c r="AR183" s="135"/>
      <c r="AS183" s="135"/>
    </row>
    <row r="184" spans="1:81" ht="18" customHeight="1">
      <c r="A184" s="98"/>
      <c r="B184" s="135" t="s">
        <v>543</v>
      </c>
      <c r="C184" s="140"/>
      <c r="D184" s="140"/>
      <c r="E184" s="140"/>
      <c r="F184" s="135"/>
      <c r="G184" s="135" t="s">
        <v>544</v>
      </c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  <c r="AI184" s="135"/>
      <c r="AJ184" s="135"/>
      <c r="AK184" s="135"/>
      <c r="AL184" s="135"/>
      <c r="AM184" s="135"/>
      <c r="AN184" s="135"/>
      <c r="AO184" s="135"/>
      <c r="AP184" s="135"/>
      <c r="AQ184" s="135"/>
      <c r="AR184" s="135"/>
      <c r="AS184" s="135"/>
    </row>
    <row r="185" spans="1:81" ht="18" customHeight="1">
      <c r="A185" s="98"/>
      <c r="B185" s="135"/>
      <c r="C185" s="140"/>
      <c r="D185" s="140"/>
      <c r="E185" s="140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  <c r="AI185" s="135"/>
      <c r="AJ185" s="135"/>
      <c r="AK185" s="135"/>
      <c r="AL185" s="135"/>
      <c r="AM185" s="135"/>
      <c r="AN185" s="135"/>
      <c r="AO185" s="135"/>
      <c r="AP185" s="135"/>
      <c r="AQ185" s="135"/>
      <c r="AR185" s="135"/>
      <c r="AS185" s="135"/>
    </row>
    <row r="186" spans="1:81" ht="18" customHeight="1">
      <c r="A186" s="98"/>
      <c r="B186" s="79" t="s">
        <v>545</v>
      </c>
      <c r="C186" s="140"/>
      <c r="D186" s="140"/>
      <c r="E186" s="140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  <c r="AI186" s="135"/>
      <c r="AJ186" s="135"/>
      <c r="AK186" s="135"/>
      <c r="AL186" s="135"/>
      <c r="AM186" s="135"/>
      <c r="AN186" s="135"/>
      <c r="AO186" s="135"/>
      <c r="AP186" s="135"/>
      <c r="AQ186" s="135"/>
      <c r="AR186" s="135"/>
      <c r="AS186" s="135"/>
    </row>
    <row r="187" spans="1:81" ht="18" customHeight="1">
      <c r="A187" s="98"/>
      <c r="B187" s="135" t="s">
        <v>546</v>
      </c>
      <c r="C187" s="140"/>
      <c r="D187" s="140"/>
      <c r="E187" s="140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  <c r="AI187" s="135"/>
      <c r="AJ187" s="135"/>
      <c r="AK187" s="135"/>
      <c r="AL187" s="135"/>
      <c r="AM187" s="135"/>
      <c r="AN187" s="135"/>
      <c r="AO187" s="135"/>
      <c r="AP187" s="135"/>
      <c r="AQ187" s="135"/>
      <c r="AR187" s="135"/>
      <c r="AS187" s="135"/>
    </row>
    <row r="188" spans="1:81" ht="18" customHeight="1">
      <c r="A188" s="98"/>
      <c r="B188" s="135" t="s">
        <v>547</v>
      </c>
      <c r="C188" s="140"/>
      <c r="D188" s="140"/>
      <c r="E188" s="140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  <c r="AI188" s="135"/>
      <c r="AJ188" s="135"/>
      <c r="AK188" s="135"/>
      <c r="AL188" s="135"/>
      <c r="AM188" s="135"/>
      <c r="AN188" s="135"/>
      <c r="AO188" s="135"/>
      <c r="AP188" s="135"/>
      <c r="AQ188" s="135"/>
      <c r="AR188" s="135"/>
      <c r="AS188" s="135"/>
    </row>
    <row r="189" spans="1:81" ht="18" customHeight="1">
      <c r="A189" s="98"/>
      <c r="B189" s="135"/>
      <c r="C189" s="140"/>
      <c r="D189" s="140"/>
      <c r="E189" s="140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  <c r="AI189" s="135"/>
      <c r="AJ189" s="135"/>
      <c r="AK189" s="135"/>
      <c r="AL189" s="135"/>
      <c r="AM189" s="135"/>
      <c r="AN189" s="135"/>
      <c r="AO189" s="135"/>
      <c r="AP189" s="135"/>
      <c r="AQ189" s="135"/>
      <c r="AR189" s="135"/>
      <c r="AS189" s="135"/>
    </row>
    <row r="190" spans="1:81" ht="18" customHeight="1">
      <c r="A190" s="98"/>
      <c r="B190" s="79" t="s">
        <v>548</v>
      </c>
      <c r="C190" s="140"/>
      <c r="D190" s="140"/>
      <c r="E190" s="140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  <c r="AI190" s="135"/>
      <c r="AJ190" s="135"/>
      <c r="AK190" s="135"/>
      <c r="AL190" s="135"/>
      <c r="AM190" s="135"/>
      <c r="AN190" s="135"/>
      <c r="AO190" s="135"/>
      <c r="AP190" s="135"/>
      <c r="AQ190" s="135"/>
      <c r="AR190" s="135"/>
      <c r="AS190" s="135"/>
    </row>
    <row r="191" spans="1:81" ht="18" customHeight="1">
      <c r="A191" s="98"/>
      <c r="B191" s="135" t="s">
        <v>549</v>
      </c>
      <c r="C191" s="140"/>
      <c r="D191" s="140"/>
      <c r="E191" s="140"/>
      <c r="F191" s="135"/>
      <c r="G191" s="488">
        <v>0</v>
      </c>
      <c r="H191" s="488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  <c r="AI191" s="135"/>
      <c r="AJ191" s="135"/>
      <c r="AK191" s="135"/>
      <c r="AL191" s="135"/>
      <c r="AM191" s="135"/>
      <c r="AN191" s="135"/>
      <c r="AO191" s="135"/>
      <c r="AP191" s="135"/>
      <c r="AQ191" s="135"/>
      <c r="AR191" s="135"/>
      <c r="AS191" s="135"/>
    </row>
    <row r="192" spans="1:81" ht="18" customHeight="1">
      <c r="A192" s="98"/>
      <c r="B192" s="139" t="s">
        <v>550</v>
      </c>
      <c r="C192" s="139"/>
      <c r="D192" s="139"/>
      <c r="E192" s="139"/>
      <c r="F192" s="139"/>
      <c r="G192" s="139"/>
      <c r="H192" s="139"/>
      <c r="I192" s="139"/>
      <c r="J192" s="135"/>
      <c r="K192" s="135" t="s">
        <v>625</v>
      </c>
      <c r="L192" s="135"/>
      <c r="M192" s="135"/>
      <c r="N192" s="135"/>
      <c r="O192" s="135"/>
      <c r="P192" s="135"/>
      <c r="Q192" s="139"/>
      <c r="R192" s="139"/>
      <c r="S192" s="139"/>
      <c r="T192" s="139"/>
      <c r="U192" s="139"/>
      <c r="V192" s="135"/>
      <c r="W192" s="135"/>
      <c r="X192" s="135"/>
      <c r="Y192" s="135"/>
      <c r="Z192" s="135"/>
      <c r="AA192" s="135"/>
      <c r="AB192" s="84"/>
      <c r="AC192" s="84"/>
      <c r="AD192" s="84"/>
      <c r="AE192" s="84"/>
      <c r="AF192" s="84"/>
      <c r="AG192" s="135"/>
      <c r="AH192" s="135"/>
      <c r="AI192" s="135"/>
      <c r="AJ192" s="135"/>
      <c r="AK192" s="135"/>
      <c r="AL192" s="135"/>
      <c r="AM192" s="135"/>
      <c r="AN192" s="135"/>
      <c r="AO192" s="135"/>
      <c r="AP192" s="135"/>
      <c r="AQ192" s="135"/>
      <c r="AR192" s="135"/>
      <c r="AS192" s="135"/>
    </row>
    <row r="193" spans="1:48" ht="18" customHeight="1">
      <c r="A193" s="98"/>
      <c r="B193" s="139"/>
      <c r="C193" s="139"/>
      <c r="D193" s="139"/>
      <c r="E193" s="139"/>
      <c r="F193" s="139"/>
      <c r="G193" s="139"/>
      <c r="H193" s="139"/>
      <c r="I193" s="139"/>
      <c r="J193" s="135"/>
      <c r="K193" s="85" t="s">
        <v>626</v>
      </c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489" t="e">
        <f>토크교정기BMC!F90*100</f>
        <v>#DIV/0!</v>
      </c>
      <c r="Y193" s="489"/>
      <c r="Z193" s="489"/>
      <c r="AA193" s="489"/>
      <c r="AB193" s="135" t="s">
        <v>551</v>
      </c>
      <c r="AC193" s="86"/>
      <c r="AD193" s="86"/>
      <c r="AE193" s="139"/>
      <c r="AF193" s="139"/>
      <c r="AG193" s="178"/>
      <c r="AH193" s="178"/>
      <c r="AI193" s="178"/>
      <c r="AJ193" s="178"/>
      <c r="AK193" s="178"/>
      <c r="AL193" s="135"/>
      <c r="AM193" s="135"/>
      <c r="AN193" s="135"/>
      <c r="AO193" s="135"/>
      <c r="AP193" s="135"/>
      <c r="AQ193" s="135"/>
      <c r="AR193" s="135"/>
      <c r="AS193" s="135"/>
    </row>
    <row r="194" spans="1:48" ht="18" customHeight="1">
      <c r="A194" s="98"/>
      <c r="B194" s="139"/>
      <c r="C194" s="139"/>
      <c r="D194" s="139"/>
      <c r="E194" s="139"/>
      <c r="F194" s="139"/>
      <c r="G194" s="139"/>
      <c r="H194" s="139"/>
      <c r="I194" s="139"/>
      <c r="J194" s="135"/>
      <c r="K194" s="135"/>
      <c r="L194" s="135"/>
      <c r="M194" s="135"/>
      <c r="N194" s="488"/>
      <c r="O194" s="549" t="e">
        <f>X193</f>
        <v>#DIV/0!</v>
      </c>
      <c r="P194" s="549"/>
      <c r="Q194" s="549"/>
      <c r="R194" s="549"/>
      <c r="S194" s="488" t="s">
        <v>552</v>
      </c>
      <c r="T194" s="489" t="e">
        <f>O194/O195</f>
        <v>#DIV/0!</v>
      </c>
      <c r="U194" s="489"/>
      <c r="V194" s="489"/>
      <c r="W194" s="489"/>
      <c r="X194" s="507" t="s">
        <v>553</v>
      </c>
      <c r="Y194" s="507" t="e">
        <f>T194%</f>
        <v>#DIV/0!</v>
      </c>
      <c r="Z194" s="507"/>
      <c r="AA194" s="507"/>
      <c r="AB194" s="507"/>
      <c r="AC194" s="507"/>
      <c r="AD194" s="135"/>
      <c r="AE194" s="135"/>
      <c r="AF194" s="135"/>
      <c r="AG194" s="135"/>
      <c r="AH194" s="135"/>
      <c r="AI194" s="135"/>
      <c r="AJ194" s="135"/>
      <c r="AK194" s="135"/>
      <c r="AL194" s="135"/>
      <c r="AM194" s="135"/>
      <c r="AN194" s="135"/>
      <c r="AO194" s="135"/>
      <c r="AP194" s="135"/>
      <c r="AQ194" s="135"/>
      <c r="AR194" s="135"/>
      <c r="AS194" s="135"/>
    </row>
    <row r="195" spans="1:48" ht="18" customHeight="1">
      <c r="A195" s="98"/>
      <c r="B195" s="135"/>
      <c r="C195" s="140"/>
      <c r="D195" s="140"/>
      <c r="E195" s="140"/>
      <c r="F195" s="135"/>
      <c r="G195" s="135"/>
      <c r="H195" s="135"/>
      <c r="I195" s="135"/>
      <c r="J195" s="135"/>
      <c r="K195" s="135"/>
      <c r="L195" s="135"/>
      <c r="M195" s="135"/>
      <c r="N195" s="488"/>
      <c r="O195" s="490">
        <v>2</v>
      </c>
      <c r="P195" s="490"/>
      <c r="Q195" s="490"/>
      <c r="R195" s="490"/>
      <c r="S195" s="488"/>
      <c r="T195" s="489"/>
      <c r="U195" s="489"/>
      <c r="V195" s="489"/>
      <c r="W195" s="489"/>
      <c r="X195" s="507"/>
      <c r="Y195" s="507"/>
      <c r="Z195" s="507"/>
      <c r="AA195" s="507"/>
      <c r="AB195" s="507"/>
      <c r="AC195" s="507"/>
      <c r="AD195" s="135"/>
      <c r="AE195" s="135"/>
      <c r="AF195" s="135"/>
      <c r="AG195" s="135"/>
      <c r="AH195" s="135"/>
      <c r="AI195" s="135"/>
      <c r="AJ195" s="135"/>
      <c r="AK195" s="135"/>
      <c r="AL195" s="135"/>
      <c r="AM195" s="135"/>
      <c r="AN195" s="135"/>
      <c r="AO195" s="135"/>
      <c r="AP195" s="135"/>
      <c r="AQ195" s="135"/>
      <c r="AR195" s="135"/>
      <c r="AS195" s="135"/>
    </row>
    <row r="196" spans="1:48" ht="18" customHeight="1">
      <c r="A196" s="98"/>
      <c r="B196" s="135" t="s">
        <v>554</v>
      </c>
      <c r="C196" s="140"/>
      <c r="D196" s="140"/>
      <c r="E196" s="140"/>
      <c r="F196" s="135"/>
      <c r="G196" s="135"/>
      <c r="H196" s="135" t="s">
        <v>555</v>
      </c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  <c r="AI196" s="135"/>
      <c r="AJ196" s="135"/>
      <c r="AK196" s="135"/>
      <c r="AL196" s="135"/>
      <c r="AM196" s="135"/>
      <c r="AN196" s="135"/>
      <c r="AO196" s="135"/>
      <c r="AP196" s="135"/>
      <c r="AQ196" s="135"/>
      <c r="AR196" s="135"/>
      <c r="AS196" s="135"/>
    </row>
    <row r="197" spans="1:48" ht="18" customHeight="1">
      <c r="A197" s="98"/>
      <c r="B197" s="494" t="s">
        <v>556</v>
      </c>
      <c r="C197" s="494"/>
      <c r="D197" s="494"/>
      <c r="E197" s="494"/>
      <c r="F197" s="494"/>
      <c r="G197" s="494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  <c r="AI197" s="135"/>
      <c r="AJ197" s="135"/>
      <c r="AK197" s="135"/>
      <c r="AL197" s="135"/>
      <c r="AM197" s="135"/>
      <c r="AN197" s="135"/>
      <c r="AO197" s="135"/>
      <c r="AP197" s="135"/>
      <c r="AQ197" s="135"/>
      <c r="AR197" s="135"/>
      <c r="AS197" s="135"/>
    </row>
    <row r="198" spans="1:48" ht="18" customHeight="1">
      <c r="A198" s="98"/>
      <c r="B198" s="494"/>
      <c r="C198" s="494"/>
      <c r="D198" s="494"/>
      <c r="E198" s="494"/>
      <c r="F198" s="494"/>
      <c r="G198" s="494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  <c r="AI198" s="135"/>
      <c r="AJ198" s="135"/>
      <c r="AK198" s="135"/>
      <c r="AL198" s="135"/>
      <c r="AM198" s="135"/>
      <c r="AN198" s="135"/>
      <c r="AO198" s="135"/>
      <c r="AP198" s="135"/>
      <c r="AQ198" s="135"/>
      <c r="AR198" s="135"/>
      <c r="AS198" s="135"/>
    </row>
    <row r="199" spans="1:48" ht="18" customHeight="1">
      <c r="A199" s="98"/>
      <c r="B199" s="135" t="s">
        <v>557</v>
      </c>
      <c r="C199" s="140"/>
      <c r="D199" s="140"/>
      <c r="E199" s="140"/>
      <c r="F199" s="135"/>
      <c r="G199" s="135"/>
      <c r="H199" s="135"/>
      <c r="I199" s="135"/>
      <c r="J199" s="135">
        <v>1</v>
      </c>
      <c r="K199" s="135" t="s">
        <v>509</v>
      </c>
      <c r="L199" s="507" t="e">
        <f>Y194</f>
        <v>#DIV/0!</v>
      </c>
      <c r="M199" s="507"/>
      <c r="N199" s="507"/>
      <c r="O199" s="507"/>
      <c r="P199" s="135" t="s">
        <v>511</v>
      </c>
      <c r="Q199" s="507" t="e">
        <f>J199*L199</f>
        <v>#DIV/0!</v>
      </c>
      <c r="R199" s="507"/>
      <c r="S199" s="507"/>
      <c r="T199" s="507"/>
      <c r="U199" s="82"/>
      <c r="V199" s="82"/>
      <c r="W199" s="82"/>
      <c r="X199" s="82"/>
      <c r="Y199" s="82"/>
      <c r="Z199" s="82"/>
      <c r="AA199" s="135"/>
      <c r="AB199" s="135"/>
      <c r="AC199" s="135"/>
      <c r="AD199" s="135"/>
      <c r="AE199" s="135"/>
      <c r="AF199" s="135"/>
      <c r="AG199" s="135"/>
      <c r="AH199" s="135"/>
      <c r="AI199" s="135"/>
      <c r="AJ199" s="135"/>
      <c r="AK199" s="135"/>
      <c r="AL199" s="135"/>
      <c r="AM199" s="135"/>
      <c r="AN199" s="135"/>
      <c r="AO199" s="135"/>
      <c r="AP199" s="135"/>
      <c r="AQ199" s="135"/>
      <c r="AR199" s="135"/>
      <c r="AS199" s="135"/>
    </row>
    <row r="200" spans="1:48" ht="18" customHeight="1">
      <c r="A200" s="98"/>
      <c r="B200" s="135" t="s">
        <v>558</v>
      </c>
      <c r="C200" s="140"/>
      <c r="D200" s="140"/>
      <c r="E200" s="140"/>
      <c r="F200" s="135"/>
      <c r="G200" s="135" t="s">
        <v>559</v>
      </c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  <c r="AI200" s="135"/>
      <c r="AJ200" s="135"/>
      <c r="AK200" s="135"/>
      <c r="AL200" s="135"/>
      <c r="AM200" s="135"/>
      <c r="AN200" s="135"/>
      <c r="AO200" s="135"/>
      <c r="AP200" s="135"/>
      <c r="AQ200" s="135"/>
      <c r="AR200" s="135"/>
      <c r="AS200" s="135"/>
    </row>
    <row r="201" spans="1:48" ht="18" customHeight="1">
      <c r="A201" s="98"/>
      <c r="B201" s="135"/>
      <c r="C201" s="140"/>
      <c r="D201" s="140"/>
      <c r="E201" s="140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  <c r="AI201" s="135"/>
      <c r="AJ201" s="135"/>
      <c r="AK201" s="135"/>
      <c r="AL201" s="135"/>
      <c r="AM201" s="135"/>
      <c r="AN201" s="135"/>
      <c r="AO201" s="135"/>
      <c r="AP201" s="135"/>
      <c r="AQ201" s="135"/>
      <c r="AR201" s="135"/>
      <c r="AS201" s="135"/>
    </row>
    <row r="202" spans="1:48" ht="18" customHeight="1">
      <c r="A202" s="75" t="s">
        <v>560</v>
      </c>
      <c r="C202" s="140"/>
      <c r="D202" s="140"/>
      <c r="E202" s="140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  <c r="AI202" s="135"/>
      <c r="AJ202" s="135"/>
      <c r="AK202" s="135"/>
      <c r="AL202" s="135"/>
      <c r="AM202" s="135"/>
      <c r="AN202" s="135"/>
      <c r="AO202" s="135"/>
      <c r="AP202" s="135"/>
      <c r="AQ202" s="135"/>
      <c r="AR202" s="135"/>
      <c r="AS202" s="135"/>
    </row>
    <row r="203" spans="1:48" ht="18" customHeight="1">
      <c r="A203" s="98"/>
      <c r="B203" s="135"/>
      <c r="C203" s="140"/>
      <c r="D203" s="140"/>
      <c r="E203" s="140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79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  <c r="AI203" s="135"/>
      <c r="AJ203" s="135"/>
      <c r="AK203" s="135"/>
      <c r="AL203" s="135"/>
      <c r="AM203" s="135"/>
      <c r="AN203" s="135"/>
      <c r="AO203" s="135"/>
      <c r="AP203" s="135"/>
      <c r="AQ203" s="135"/>
      <c r="AR203" s="135"/>
      <c r="AS203" s="135"/>
    </row>
    <row r="204" spans="1:48" ht="18" customHeight="1">
      <c r="A204" s="98"/>
      <c r="B204" s="135"/>
      <c r="C204" s="140"/>
      <c r="D204" s="140"/>
      <c r="E204" s="139" t="s">
        <v>542</v>
      </c>
      <c r="F204" s="139"/>
      <c r="G204" s="139" t="s">
        <v>561</v>
      </c>
      <c r="H204" s="507" t="e">
        <f>Q144</f>
        <v>#DIV/0!</v>
      </c>
      <c r="I204" s="507"/>
      <c r="J204" s="507"/>
      <c r="K204" s="507"/>
      <c r="L204" s="488" t="s">
        <v>562</v>
      </c>
      <c r="M204" s="488"/>
      <c r="N204" s="139" t="s">
        <v>563</v>
      </c>
      <c r="O204" s="507" t="e">
        <f>Q156</f>
        <v>#DIV/0!</v>
      </c>
      <c r="P204" s="507"/>
      <c r="Q204" s="507"/>
      <c r="R204" s="507"/>
      <c r="S204" s="488" t="s">
        <v>564</v>
      </c>
      <c r="T204" s="488"/>
      <c r="U204" s="139" t="s">
        <v>565</v>
      </c>
      <c r="V204" s="507" t="e">
        <f>Q170</f>
        <v>#DIV/0!</v>
      </c>
      <c r="W204" s="507"/>
      <c r="X204" s="507"/>
      <c r="Y204" s="507"/>
      <c r="Z204" s="488" t="s">
        <v>566</v>
      </c>
      <c r="AA204" s="488"/>
      <c r="AB204" s="139" t="s">
        <v>563</v>
      </c>
      <c r="AC204" s="556" t="e">
        <f ca="1">Q183</f>
        <v>#DIV/0!</v>
      </c>
      <c r="AD204" s="556"/>
      <c r="AE204" s="556"/>
      <c r="AF204" s="556"/>
      <c r="AG204" s="488" t="s">
        <v>562</v>
      </c>
      <c r="AH204" s="488"/>
      <c r="AI204" s="271">
        <v>0</v>
      </c>
      <c r="AJ204" s="271" t="s">
        <v>567</v>
      </c>
      <c r="AK204" s="139" t="s">
        <v>568</v>
      </c>
      <c r="AL204" s="507" t="e">
        <f>Q199</f>
        <v>#DIV/0!</v>
      </c>
      <c r="AM204" s="507"/>
      <c r="AN204" s="507"/>
      <c r="AO204" s="507"/>
      <c r="AP204" s="488" t="s">
        <v>569</v>
      </c>
      <c r="AQ204" s="488"/>
      <c r="AR204" s="139"/>
      <c r="AS204" s="139"/>
    </row>
    <row r="205" spans="1:48" ht="18" customHeight="1">
      <c r="A205" s="98"/>
      <c r="B205" s="135"/>
      <c r="C205" s="140"/>
      <c r="D205" s="140"/>
      <c r="E205" s="139" t="s">
        <v>553</v>
      </c>
      <c r="F205" s="139"/>
      <c r="G205" s="506" t="e">
        <f>SQRT(SUMSQ(H204,O204,V204,AC204,AL204))</f>
        <v>#DIV/0!</v>
      </c>
      <c r="H205" s="506"/>
      <c r="I205" s="506"/>
      <c r="J205" s="506"/>
      <c r="K205" s="506"/>
      <c r="L205" s="82"/>
      <c r="M205" s="180"/>
      <c r="N205" s="180"/>
      <c r="O205" s="180"/>
      <c r="P205" s="172"/>
      <c r="Q205" s="100"/>
      <c r="R205" s="139"/>
      <c r="S205" s="247"/>
      <c r="T205" s="247"/>
      <c r="U205" s="247"/>
      <c r="V205" s="139"/>
      <c r="W205" s="139"/>
      <c r="X205" s="135"/>
      <c r="Y205" s="135"/>
      <c r="Z205" s="135"/>
      <c r="AA205" s="248"/>
      <c r="AB205" s="248"/>
      <c r="AC205" s="248"/>
      <c r="AD205" s="139"/>
      <c r="AE205" s="139"/>
      <c r="AF205" s="139"/>
      <c r="AG205" s="139"/>
      <c r="AH205" s="139"/>
      <c r="AP205" s="139"/>
      <c r="AQ205" s="139"/>
      <c r="AR205" s="139"/>
      <c r="AS205" s="139"/>
    </row>
    <row r="206" spans="1:48" ht="18" customHeight="1">
      <c r="A206" s="98"/>
      <c r="B206" s="135"/>
      <c r="C206" s="140"/>
      <c r="D206" s="140"/>
      <c r="E206" s="140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  <c r="AI206" s="135"/>
      <c r="AO206" s="135"/>
      <c r="AP206" s="135"/>
      <c r="AQ206" s="135"/>
      <c r="AR206" s="135"/>
      <c r="AS206" s="135"/>
    </row>
    <row r="207" spans="1:48" ht="18" customHeight="1">
      <c r="A207" s="75" t="s">
        <v>570</v>
      </c>
      <c r="C207" s="140"/>
      <c r="D207" s="140"/>
      <c r="E207" s="140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  <c r="AI207" s="135"/>
      <c r="AO207" s="135"/>
      <c r="AP207" s="135"/>
      <c r="AQ207" s="135"/>
      <c r="AR207" s="135"/>
      <c r="AS207" s="135"/>
    </row>
    <row r="208" spans="1:48" ht="18" customHeight="1">
      <c r="A208" s="98"/>
      <c r="B208" s="135"/>
      <c r="C208" s="135"/>
      <c r="D208" s="135"/>
      <c r="E208" s="135"/>
      <c r="F208" s="135"/>
      <c r="G208" s="135"/>
      <c r="H208" s="135"/>
      <c r="I208" s="135"/>
      <c r="J208" s="135"/>
      <c r="K208" s="557" t="e">
        <f>G205</f>
        <v>#DIV/0!</v>
      </c>
      <c r="L208" s="557"/>
      <c r="M208" s="557"/>
      <c r="N208" s="557"/>
      <c r="O208" s="557"/>
      <c r="P208" s="557"/>
      <c r="Q208" s="557"/>
      <c r="R208" s="557"/>
      <c r="S208" s="557"/>
      <c r="T208" s="557"/>
      <c r="U208" s="557"/>
      <c r="V208" s="557"/>
      <c r="W208" s="557"/>
      <c r="X208" s="557"/>
      <c r="Y208" s="557"/>
      <c r="Z208" s="557"/>
      <c r="AA208" s="557"/>
      <c r="AB208" s="557"/>
      <c r="AC208" s="557"/>
      <c r="AD208" s="557"/>
      <c r="AE208" s="557"/>
      <c r="AF208" s="557"/>
      <c r="AG208" s="557"/>
      <c r="AH208" s="557"/>
      <c r="AI208" s="557"/>
      <c r="AJ208" s="557"/>
      <c r="AK208" s="557"/>
      <c r="AL208" s="557"/>
      <c r="AM208" s="557"/>
      <c r="AN208" s="557"/>
      <c r="AO208" s="488" t="s">
        <v>542</v>
      </c>
      <c r="AP208" s="558" t="e">
        <f>IF(K209=0,"∞",ROUNDDOWN(K208^4/(K209^4/2),0))</f>
        <v>#DIV/0!</v>
      </c>
      <c r="AQ208" s="558"/>
      <c r="AR208" s="558"/>
      <c r="AS208" s="558"/>
      <c r="AT208" s="87"/>
      <c r="AU208" s="135"/>
      <c r="AV208" s="135"/>
    </row>
    <row r="209" spans="1:58" ht="18" customHeight="1">
      <c r="A209" s="98"/>
      <c r="B209" s="135"/>
      <c r="C209" s="135"/>
      <c r="D209" s="135"/>
      <c r="E209" s="135"/>
      <c r="F209" s="135"/>
      <c r="G209" s="135"/>
      <c r="H209" s="135"/>
      <c r="I209" s="135"/>
      <c r="J209" s="135"/>
      <c r="K209" s="559" t="e">
        <f>H204</f>
        <v>#DIV/0!</v>
      </c>
      <c r="L209" s="559"/>
      <c r="M209" s="559"/>
      <c r="N209" s="559"/>
      <c r="O209" s="488" t="s">
        <v>571</v>
      </c>
      <c r="P209" s="559" t="e">
        <f>O204</f>
        <v>#DIV/0!</v>
      </c>
      <c r="Q209" s="559"/>
      <c r="R209" s="559"/>
      <c r="S209" s="559"/>
      <c r="T209" s="488" t="s">
        <v>571</v>
      </c>
      <c r="U209" s="559" t="e">
        <f>V204</f>
        <v>#DIV/0!</v>
      </c>
      <c r="V209" s="559"/>
      <c r="W209" s="559"/>
      <c r="X209" s="559"/>
      <c r="Y209" s="488" t="s">
        <v>571</v>
      </c>
      <c r="Z209" s="559" t="e">
        <f ca="1">AC204</f>
        <v>#DIV/0!</v>
      </c>
      <c r="AA209" s="559"/>
      <c r="AB209" s="559"/>
      <c r="AC209" s="559"/>
      <c r="AD209" s="488" t="s">
        <v>572</v>
      </c>
      <c r="AE209" s="559">
        <f>AI204</f>
        <v>0</v>
      </c>
      <c r="AF209" s="559"/>
      <c r="AG209" s="559"/>
      <c r="AH209" s="559"/>
      <c r="AI209" s="488" t="s">
        <v>572</v>
      </c>
      <c r="AJ209" s="559" t="e">
        <f>AL204</f>
        <v>#DIV/0!</v>
      </c>
      <c r="AK209" s="559"/>
      <c r="AL209" s="559"/>
      <c r="AM209" s="559"/>
      <c r="AN209" s="135"/>
      <c r="AO209" s="488"/>
      <c r="AP209" s="558"/>
      <c r="AQ209" s="558"/>
      <c r="AR209" s="558"/>
      <c r="AS209" s="558"/>
      <c r="AU209" s="135"/>
    </row>
    <row r="210" spans="1:58" ht="18" customHeight="1">
      <c r="A210" s="98"/>
      <c r="B210" s="135"/>
      <c r="C210" s="135"/>
      <c r="D210" s="135"/>
      <c r="E210" s="135"/>
      <c r="F210" s="135"/>
      <c r="G210" s="135"/>
      <c r="H210" s="135"/>
      <c r="I210" s="135"/>
      <c r="J210" s="135"/>
      <c r="K210" s="488">
        <f>AP125</f>
        <v>2</v>
      </c>
      <c r="L210" s="488"/>
      <c r="M210" s="488"/>
      <c r="N210" s="488"/>
      <c r="O210" s="488"/>
      <c r="P210" s="560" t="str">
        <f>AP126</f>
        <v>∞</v>
      </c>
      <c r="Q210" s="560"/>
      <c r="R210" s="560"/>
      <c r="S210" s="560"/>
      <c r="T210" s="488"/>
      <c r="U210" s="561" t="str">
        <f>AP127</f>
        <v>∞</v>
      </c>
      <c r="V210" s="561"/>
      <c r="W210" s="561"/>
      <c r="X210" s="561"/>
      <c r="Y210" s="488"/>
      <c r="Z210" s="548" t="str">
        <f>AP128</f>
        <v>∞</v>
      </c>
      <c r="AA210" s="488"/>
      <c r="AB210" s="488"/>
      <c r="AC210" s="488"/>
      <c r="AD210" s="488"/>
      <c r="AE210" s="548" t="str">
        <f>AP130</f>
        <v>∞</v>
      </c>
      <c r="AF210" s="488"/>
      <c r="AG210" s="488"/>
      <c r="AH210" s="488"/>
      <c r="AI210" s="488"/>
      <c r="AJ210" s="548">
        <f>AU130</f>
        <v>0</v>
      </c>
      <c r="AK210" s="488"/>
      <c r="AL210" s="488"/>
      <c r="AM210" s="488"/>
      <c r="AN210" s="139"/>
      <c r="AO210" s="87"/>
      <c r="AP210" s="87"/>
      <c r="AQ210" s="87"/>
      <c r="AR210" s="87"/>
      <c r="AS210" s="87"/>
      <c r="AU210" s="135"/>
    </row>
    <row r="211" spans="1:58" ht="18" customHeight="1">
      <c r="A211" s="98"/>
      <c r="B211" s="135"/>
      <c r="C211" s="140"/>
      <c r="D211" s="140"/>
      <c r="E211" s="140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  <c r="AI211" s="135"/>
      <c r="AJ211" s="135"/>
      <c r="AK211" s="135"/>
      <c r="AL211" s="135"/>
      <c r="AM211" s="135"/>
      <c r="AN211" s="135"/>
      <c r="AO211" s="135"/>
      <c r="AP211" s="135"/>
      <c r="AQ211" s="135"/>
      <c r="AR211" s="135"/>
      <c r="AS211" s="135"/>
    </row>
    <row r="212" spans="1:58" ht="18" customHeight="1">
      <c r="A212" s="75" t="s">
        <v>573</v>
      </c>
      <c r="C212" s="140"/>
      <c r="D212" s="140"/>
      <c r="E212" s="140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  <c r="AI212" s="135"/>
      <c r="AJ212" s="135"/>
      <c r="AK212" s="135"/>
      <c r="AL212" s="135"/>
      <c r="AM212" s="135"/>
      <c r="AN212" s="135"/>
      <c r="AO212" s="135"/>
      <c r="AP212" s="135"/>
      <c r="AQ212" s="135"/>
      <c r="AR212" s="135"/>
      <c r="AS212" s="135"/>
    </row>
    <row r="213" spans="1:58" ht="18" customHeight="1">
      <c r="B213" s="139" t="s">
        <v>574</v>
      </c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  <c r="AI213" s="135"/>
      <c r="AJ213" s="135"/>
      <c r="AK213" s="135"/>
      <c r="AL213" s="135"/>
      <c r="AM213" s="135"/>
      <c r="AN213" s="135"/>
      <c r="AO213" s="135"/>
      <c r="AP213" s="135"/>
      <c r="AQ213" s="135"/>
      <c r="AR213" s="135"/>
      <c r="AS213" s="135"/>
    </row>
    <row r="214" spans="1:58" ht="18" customHeight="1">
      <c r="A214" s="135"/>
      <c r="B214" s="135"/>
      <c r="C214" s="135"/>
      <c r="D214" s="88"/>
      <c r="E214" s="135"/>
      <c r="F214" s="135"/>
      <c r="G214" s="89" t="s">
        <v>575</v>
      </c>
      <c r="H214" s="488" t="e">
        <f ca="1">IF(AP208&gt;9,2,OFFSET(E218,MATCH(AP208,B219:B228,0),0))</f>
        <v>#DIV/0!</v>
      </c>
      <c r="I214" s="488"/>
      <c r="J214" s="488"/>
      <c r="K214" s="101" t="s">
        <v>576</v>
      </c>
      <c r="L214" s="507" t="e">
        <f>G205</f>
        <v>#DIV/0!</v>
      </c>
      <c r="M214" s="507"/>
      <c r="N214" s="507"/>
      <c r="O214" s="507"/>
      <c r="P214" s="181" t="s">
        <v>577</v>
      </c>
      <c r="Q214" s="550" t="e">
        <f ca="1">H214*L214</f>
        <v>#DIV/0!</v>
      </c>
      <c r="R214" s="550"/>
      <c r="S214" s="550"/>
      <c r="T214" s="550"/>
      <c r="U214" s="550"/>
      <c r="V214" s="90"/>
      <c r="W214" s="99"/>
      <c r="X214" s="99"/>
      <c r="Y214" s="172"/>
      <c r="Z214" s="135"/>
      <c r="AA214" s="100"/>
      <c r="AB214" s="139"/>
      <c r="AC214" s="90"/>
      <c r="AD214" s="90"/>
      <c r="AE214" s="90"/>
      <c r="AF214" s="139"/>
      <c r="AG214" s="139"/>
      <c r="AH214" s="139"/>
      <c r="AI214" s="135"/>
      <c r="AJ214" s="135"/>
      <c r="AK214" s="135"/>
      <c r="AL214" s="135"/>
      <c r="AM214" s="135"/>
      <c r="AN214" s="135"/>
      <c r="AO214" s="135"/>
      <c r="AP214" s="135"/>
      <c r="AQ214" s="135"/>
      <c r="AR214" s="135"/>
      <c r="AS214" s="135"/>
    </row>
    <row r="215" spans="1:58" ht="18" customHeight="1">
      <c r="A215" s="135"/>
      <c r="B215" s="135"/>
      <c r="C215" s="135"/>
      <c r="D215" s="88"/>
      <c r="E215" s="135"/>
      <c r="F215" s="135"/>
      <c r="G215" s="135"/>
      <c r="H215" s="89"/>
      <c r="I215" s="135"/>
      <c r="J215" s="247"/>
      <c r="K215" s="247"/>
      <c r="L215" s="135"/>
      <c r="M215" s="104"/>
      <c r="N215" s="104"/>
      <c r="O215" s="104"/>
      <c r="P215" s="104"/>
      <c r="Q215" s="104"/>
      <c r="R215" s="181"/>
      <c r="S215" s="103"/>
      <c r="T215" s="103"/>
      <c r="U215" s="103"/>
      <c r="V215" s="103"/>
      <c r="W215" s="90"/>
      <c r="X215" s="91"/>
      <c r="Y215" s="91"/>
      <c r="Z215" s="172"/>
      <c r="AA215" s="92"/>
      <c r="AB215" s="249"/>
      <c r="AC215" s="90"/>
      <c r="AD215" s="90"/>
      <c r="AE215" s="90"/>
      <c r="AF215" s="139"/>
      <c r="AG215" s="139"/>
      <c r="AH215" s="139"/>
      <c r="AI215" s="135"/>
      <c r="AJ215" s="135"/>
      <c r="AK215" s="135"/>
      <c r="AL215" s="135"/>
      <c r="AM215" s="135"/>
      <c r="AN215" s="135"/>
      <c r="AO215" s="135"/>
      <c r="AP215" s="135"/>
      <c r="AQ215" s="135"/>
      <c r="AR215" s="135"/>
      <c r="AS215" s="135"/>
    </row>
    <row r="216" spans="1:58" s="155" customFormat="1" ht="18" customHeight="1">
      <c r="A216" s="182" t="s">
        <v>578</v>
      </c>
      <c r="B216" s="182"/>
      <c r="C216" s="182"/>
      <c r="D216" s="183"/>
      <c r="E216" s="183"/>
      <c r="F216" s="183"/>
      <c r="G216" s="183"/>
      <c r="H216" s="183"/>
      <c r="I216" s="183"/>
      <c r="J216" s="183"/>
      <c r="K216" s="183"/>
      <c r="L216" s="183"/>
      <c r="M216" s="183"/>
      <c r="N216" s="183"/>
      <c r="O216" s="183"/>
      <c r="P216" s="183"/>
      <c r="Q216" s="183"/>
      <c r="R216" s="183"/>
      <c r="S216" s="183"/>
      <c r="T216" s="183"/>
      <c r="U216" s="183"/>
      <c r="V216" s="183"/>
      <c r="W216" s="183"/>
      <c r="X216" s="183"/>
      <c r="Y216" s="183"/>
      <c r="Z216" s="183"/>
      <c r="AA216" s="183"/>
      <c r="AB216" s="183"/>
      <c r="AC216" s="183"/>
      <c r="AD216" s="183"/>
      <c r="AE216" s="183"/>
      <c r="AF216" s="183"/>
      <c r="AG216" s="183"/>
      <c r="AH216" s="183"/>
      <c r="AI216" s="183"/>
      <c r="AJ216" s="183"/>
      <c r="AK216" s="183"/>
      <c r="AL216" s="183"/>
      <c r="AM216" s="183"/>
      <c r="AN216" s="183"/>
      <c r="AO216" s="183"/>
      <c r="AP216" s="183"/>
      <c r="AQ216" s="183"/>
      <c r="AR216" s="183"/>
      <c r="AS216" s="183"/>
      <c r="AT216" s="183"/>
      <c r="AU216" s="183"/>
      <c r="AV216" s="183"/>
      <c r="AW216" s="183"/>
      <c r="AX216" s="183"/>
      <c r="AY216" s="183"/>
      <c r="AZ216" s="183"/>
      <c r="BA216" s="183"/>
      <c r="BB216" s="183"/>
      <c r="BC216" s="183"/>
      <c r="BD216" s="183"/>
      <c r="BE216" s="183"/>
      <c r="BF216" s="183"/>
    </row>
    <row r="217" spans="1:58" s="155" customFormat="1" ht="18" customHeight="1">
      <c r="A217" s="182"/>
      <c r="B217" s="551" t="s">
        <v>129</v>
      </c>
      <c r="C217" s="551"/>
      <c r="D217" s="551"/>
      <c r="E217" s="552" t="s">
        <v>579</v>
      </c>
      <c r="F217" s="552"/>
      <c r="G217" s="552"/>
      <c r="H217" s="552"/>
      <c r="I217" s="552"/>
      <c r="J217" s="552"/>
      <c r="K217" s="183"/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183"/>
      <c r="Z217" s="183"/>
      <c r="AA217" s="183"/>
      <c r="AB217" s="183"/>
      <c r="AC217" s="183"/>
      <c r="AD217" s="183"/>
      <c r="AE217" s="183"/>
      <c r="AF217" s="183"/>
      <c r="AG217" s="183"/>
      <c r="AH217" s="183"/>
      <c r="AI217" s="183"/>
      <c r="AJ217" s="183"/>
      <c r="AK217" s="183"/>
      <c r="AL217" s="183"/>
      <c r="AM217" s="183"/>
      <c r="AN217" s="183"/>
      <c r="AO217" s="183"/>
      <c r="AP217" s="183"/>
      <c r="AQ217" s="183"/>
      <c r="AR217" s="183"/>
      <c r="AS217" s="183"/>
      <c r="AT217" s="183"/>
      <c r="AU217" s="183"/>
      <c r="AV217" s="183"/>
      <c r="AW217" s="183"/>
      <c r="AX217" s="183"/>
      <c r="AY217" s="183"/>
      <c r="AZ217" s="183"/>
      <c r="BA217" s="183"/>
      <c r="BB217" s="183"/>
      <c r="BC217" s="183"/>
      <c r="BD217" s="183"/>
      <c r="BE217" s="183"/>
      <c r="BF217" s="183"/>
    </row>
    <row r="218" spans="1:58" s="155" customFormat="1" ht="18" customHeight="1">
      <c r="A218" s="182"/>
      <c r="B218" s="551"/>
      <c r="C218" s="551"/>
      <c r="D218" s="551"/>
      <c r="E218" s="553">
        <v>95.45</v>
      </c>
      <c r="F218" s="553"/>
      <c r="G218" s="553"/>
      <c r="H218" s="553"/>
      <c r="I218" s="553"/>
      <c r="J218" s="553"/>
      <c r="K218" s="183"/>
      <c r="L218" s="183"/>
      <c r="M218" s="183"/>
      <c r="N218" s="183"/>
      <c r="O218" s="183"/>
      <c r="P218" s="183"/>
      <c r="Q218" s="183"/>
      <c r="R218" s="183"/>
      <c r="S218" s="183"/>
      <c r="T218" s="183"/>
      <c r="U218" s="183"/>
      <c r="V218" s="183"/>
      <c r="W218" s="183"/>
      <c r="X218" s="183"/>
      <c r="Y218" s="183"/>
      <c r="Z218" s="183"/>
      <c r="AA218" s="183"/>
      <c r="AB218" s="183"/>
      <c r="AC218" s="183"/>
      <c r="AD218" s="183"/>
      <c r="AE218" s="183"/>
      <c r="AF218" s="183"/>
      <c r="AG218" s="183"/>
      <c r="AH218" s="183"/>
      <c r="AI218" s="183"/>
      <c r="AJ218" s="183"/>
      <c r="AK218" s="183"/>
      <c r="AL218" s="183"/>
      <c r="AM218" s="183"/>
      <c r="AN218" s="183"/>
      <c r="AO218" s="183"/>
      <c r="AP218" s="183"/>
      <c r="AQ218" s="183"/>
      <c r="AR218" s="183"/>
      <c r="AS218" s="183"/>
      <c r="AT218" s="183"/>
      <c r="AU218" s="183"/>
      <c r="AV218" s="183"/>
      <c r="AW218" s="183"/>
      <c r="AX218" s="183"/>
      <c r="AY218" s="183"/>
      <c r="AZ218" s="183"/>
      <c r="BA218" s="183"/>
      <c r="BB218" s="183"/>
      <c r="BC218" s="183"/>
      <c r="BD218" s="183"/>
      <c r="BE218" s="183"/>
      <c r="BF218" s="183"/>
    </row>
    <row r="219" spans="1:58" s="155" customFormat="1" ht="18" customHeight="1">
      <c r="A219" s="182"/>
      <c r="B219" s="554">
        <v>1</v>
      </c>
      <c r="C219" s="554"/>
      <c r="D219" s="554"/>
      <c r="E219" s="555">
        <v>13.97</v>
      </c>
      <c r="F219" s="555"/>
      <c r="G219" s="555"/>
      <c r="H219" s="555"/>
      <c r="I219" s="555"/>
      <c r="J219" s="555"/>
      <c r="K219" s="183"/>
      <c r="L219" s="183"/>
      <c r="M219" s="183"/>
      <c r="N219" s="183"/>
      <c r="O219" s="183"/>
      <c r="P219" s="183"/>
      <c r="Q219" s="183"/>
      <c r="R219" s="183"/>
      <c r="S219" s="183"/>
      <c r="T219" s="183"/>
      <c r="U219" s="183"/>
      <c r="V219" s="183"/>
      <c r="W219" s="183"/>
      <c r="X219" s="183"/>
      <c r="Y219" s="183"/>
      <c r="Z219" s="183"/>
      <c r="AA219" s="183"/>
      <c r="AB219" s="183"/>
      <c r="AC219" s="183"/>
      <c r="AD219" s="183"/>
      <c r="AE219" s="183"/>
      <c r="AF219" s="183"/>
      <c r="AG219" s="183"/>
      <c r="AH219" s="183"/>
      <c r="AI219" s="183"/>
      <c r="AJ219" s="183"/>
      <c r="AK219" s="183"/>
      <c r="AL219" s="183"/>
      <c r="AM219" s="183"/>
      <c r="AN219" s="183"/>
      <c r="AO219" s="183"/>
      <c r="AP219" s="183"/>
      <c r="AQ219" s="183"/>
      <c r="AR219" s="183"/>
      <c r="AS219" s="183"/>
      <c r="AT219" s="183"/>
      <c r="AU219" s="183"/>
      <c r="AV219" s="183"/>
      <c r="AW219" s="183"/>
      <c r="AX219" s="183"/>
      <c r="AY219" s="183"/>
      <c r="AZ219" s="183"/>
      <c r="BA219" s="183"/>
      <c r="BB219" s="183"/>
      <c r="BC219" s="183"/>
      <c r="BD219" s="183"/>
      <c r="BE219" s="183"/>
      <c r="BF219" s="183"/>
    </row>
    <row r="220" spans="1:58" s="155" customFormat="1" ht="18" customHeight="1">
      <c r="A220" s="182"/>
      <c r="B220" s="554">
        <v>2</v>
      </c>
      <c r="C220" s="554"/>
      <c r="D220" s="554"/>
      <c r="E220" s="555">
        <v>4.53</v>
      </c>
      <c r="F220" s="555"/>
      <c r="G220" s="555"/>
      <c r="H220" s="555"/>
      <c r="I220" s="555"/>
      <c r="J220" s="555"/>
      <c r="K220" s="183"/>
      <c r="L220" s="183"/>
      <c r="M220" s="183"/>
      <c r="N220" s="183"/>
      <c r="O220" s="183"/>
      <c r="P220" s="183"/>
      <c r="Q220" s="183"/>
      <c r="R220" s="183"/>
      <c r="S220" s="183"/>
      <c r="T220" s="183"/>
      <c r="U220" s="183"/>
      <c r="V220" s="183"/>
      <c r="W220" s="183"/>
      <c r="X220" s="183"/>
      <c r="Y220" s="183"/>
      <c r="Z220" s="183"/>
      <c r="AA220" s="183"/>
      <c r="AB220" s="183"/>
      <c r="AC220" s="183"/>
      <c r="AD220" s="183"/>
      <c r="AE220" s="183"/>
      <c r="AF220" s="183"/>
      <c r="AG220" s="183"/>
      <c r="AH220" s="183"/>
      <c r="AI220" s="183"/>
      <c r="AJ220" s="183"/>
      <c r="AK220" s="183"/>
      <c r="AL220" s="183"/>
      <c r="AM220" s="183"/>
      <c r="AN220" s="183"/>
      <c r="AO220" s="183"/>
      <c r="AP220" s="183"/>
      <c r="AQ220" s="183"/>
      <c r="AR220" s="183"/>
      <c r="AS220" s="183"/>
      <c r="AT220" s="183"/>
      <c r="AU220" s="183"/>
      <c r="AV220" s="183"/>
      <c r="AW220" s="183"/>
      <c r="AX220" s="183"/>
      <c r="AY220" s="183"/>
      <c r="AZ220" s="183"/>
      <c r="BA220" s="183"/>
      <c r="BB220" s="183"/>
      <c r="BC220" s="183"/>
      <c r="BD220" s="183"/>
      <c r="BE220" s="183"/>
      <c r="BF220" s="183"/>
    </row>
    <row r="221" spans="1:58" s="155" customFormat="1" ht="18" customHeight="1">
      <c r="A221" s="182"/>
      <c r="B221" s="554">
        <v>3</v>
      </c>
      <c r="C221" s="554"/>
      <c r="D221" s="554"/>
      <c r="E221" s="555">
        <v>3.31</v>
      </c>
      <c r="F221" s="555"/>
      <c r="G221" s="555"/>
      <c r="H221" s="555"/>
      <c r="I221" s="555"/>
      <c r="J221" s="555"/>
      <c r="K221" s="183"/>
      <c r="L221" s="183"/>
      <c r="M221" s="183"/>
      <c r="N221" s="183"/>
      <c r="O221" s="183"/>
      <c r="P221" s="183"/>
      <c r="Q221" s="183"/>
      <c r="R221" s="183"/>
      <c r="S221" s="183"/>
      <c r="T221" s="183"/>
      <c r="U221" s="183"/>
      <c r="V221" s="183"/>
      <c r="W221" s="183"/>
      <c r="X221" s="183"/>
      <c r="Y221" s="183"/>
      <c r="Z221" s="183"/>
      <c r="AA221" s="183"/>
      <c r="AB221" s="183"/>
      <c r="AC221" s="183"/>
      <c r="AD221" s="183"/>
      <c r="AE221" s="183"/>
      <c r="AF221" s="183"/>
      <c r="AG221" s="183"/>
      <c r="AH221" s="183"/>
      <c r="AI221" s="183"/>
      <c r="AJ221" s="183"/>
      <c r="AK221" s="183"/>
      <c r="AL221" s="183"/>
      <c r="AM221" s="183"/>
      <c r="AN221" s="183"/>
      <c r="AO221" s="183"/>
      <c r="AP221" s="183"/>
      <c r="AQ221" s="183"/>
      <c r="AR221" s="183"/>
      <c r="AS221" s="183"/>
      <c r="AT221" s="183"/>
      <c r="AU221" s="183"/>
      <c r="AV221" s="183"/>
      <c r="AW221" s="183"/>
      <c r="AX221" s="183"/>
      <c r="AY221" s="183"/>
      <c r="AZ221" s="183"/>
      <c r="BA221" s="183"/>
      <c r="BB221" s="183"/>
      <c r="BC221" s="183"/>
      <c r="BD221" s="183"/>
      <c r="BE221" s="183"/>
      <c r="BF221" s="183"/>
    </row>
    <row r="222" spans="1:58" s="155" customFormat="1" ht="18" customHeight="1">
      <c r="A222" s="182"/>
      <c r="B222" s="554">
        <v>4</v>
      </c>
      <c r="C222" s="554"/>
      <c r="D222" s="554"/>
      <c r="E222" s="555">
        <v>2.87</v>
      </c>
      <c r="F222" s="555"/>
      <c r="G222" s="555"/>
      <c r="H222" s="555"/>
      <c r="I222" s="555"/>
      <c r="J222" s="555"/>
      <c r="K222" s="183"/>
      <c r="L222" s="183"/>
      <c r="M222" s="183"/>
      <c r="N222" s="183"/>
      <c r="O222" s="183"/>
      <c r="P222" s="183"/>
      <c r="Q222" s="183"/>
      <c r="R222" s="183"/>
      <c r="S222" s="183"/>
      <c r="T222" s="183"/>
      <c r="U222" s="183"/>
      <c r="V222" s="183"/>
      <c r="W222" s="183"/>
      <c r="X222" s="183"/>
      <c r="Y222" s="183"/>
      <c r="Z222" s="183"/>
      <c r="AA222" s="183"/>
      <c r="AB222" s="183"/>
      <c r="AC222" s="183"/>
      <c r="AD222" s="183"/>
      <c r="AE222" s="183"/>
      <c r="AF222" s="183"/>
      <c r="AG222" s="183"/>
      <c r="AH222" s="183"/>
      <c r="AI222" s="183"/>
      <c r="AJ222" s="183"/>
      <c r="AK222" s="183"/>
      <c r="AL222" s="183"/>
      <c r="AM222" s="183"/>
      <c r="AN222" s="183"/>
      <c r="AO222" s="183"/>
      <c r="AP222" s="183"/>
      <c r="AQ222" s="183"/>
      <c r="AR222" s="183"/>
      <c r="AS222" s="183"/>
      <c r="AT222" s="183"/>
      <c r="AU222" s="183"/>
      <c r="AV222" s="183"/>
      <c r="AW222" s="183"/>
      <c r="AX222" s="183"/>
      <c r="AY222" s="183"/>
      <c r="AZ222" s="183"/>
      <c r="BA222" s="183"/>
      <c r="BB222" s="183"/>
      <c r="BC222" s="183"/>
      <c r="BD222" s="183"/>
      <c r="BE222" s="183"/>
      <c r="BF222" s="183"/>
    </row>
    <row r="223" spans="1:58" s="155" customFormat="1" ht="18" customHeight="1">
      <c r="A223" s="182"/>
      <c r="B223" s="554">
        <v>5</v>
      </c>
      <c r="C223" s="554"/>
      <c r="D223" s="554"/>
      <c r="E223" s="555">
        <v>2.65</v>
      </c>
      <c r="F223" s="555"/>
      <c r="G223" s="555"/>
      <c r="H223" s="555"/>
      <c r="I223" s="555"/>
      <c r="J223" s="555"/>
      <c r="K223" s="183"/>
      <c r="L223" s="183"/>
      <c r="M223" s="183"/>
      <c r="N223" s="183"/>
      <c r="O223" s="183"/>
      <c r="P223" s="183"/>
      <c r="Q223" s="183"/>
      <c r="R223" s="183"/>
      <c r="S223" s="183"/>
      <c r="T223" s="183"/>
      <c r="U223" s="183"/>
      <c r="V223" s="183"/>
      <c r="W223" s="183"/>
      <c r="X223" s="183"/>
      <c r="Y223" s="183"/>
      <c r="Z223" s="183"/>
      <c r="AA223" s="183"/>
      <c r="AB223" s="183"/>
      <c r="AC223" s="183"/>
      <c r="AD223" s="183"/>
      <c r="AE223" s="183"/>
      <c r="AF223" s="183"/>
      <c r="AG223" s="183"/>
      <c r="AH223" s="183"/>
      <c r="AI223" s="183"/>
      <c r="AJ223" s="183"/>
      <c r="AK223" s="183"/>
      <c r="AL223" s="183"/>
      <c r="AM223" s="183"/>
      <c r="AN223" s="183"/>
      <c r="AO223" s="183"/>
      <c r="AP223" s="183"/>
      <c r="AQ223" s="183"/>
      <c r="AR223" s="183"/>
      <c r="AS223" s="183"/>
      <c r="AT223" s="183"/>
      <c r="AU223" s="183"/>
      <c r="AV223" s="183"/>
      <c r="AW223" s="183"/>
      <c r="AX223" s="183"/>
      <c r="AY223" s="183"/>
      <c r="AZ223" s="183"/>
      <c r="BA223" s="183"/>
      <c r="BB223" s="183"/>
      <c r="BC223" s="183"/>
      <c r="BD223" s="183"/>
      <c r="BE223" s="183"/>
      <c r="BF223" s="183"/>
    </row>
    <row r="224" spans="1:58" s="155" customFormat="1" ht="18" customHeight="1">
      <c r="A224" s="182"/>
      <c r="B224" s="554">
        <v>6</v>
      </c>
      <c r="C224" s="554"/>
      <c r="D224" s="554"/>
      <c r="E224" s="555">
        <v>2.52</v>
      </c>
      <c r="F224" s="555"/>
      <c r="G224" s="555"/>
      <c r="H224" s="555"/>
      <c r="I224" s="555"/>
      <c r="J224" s="555"/>
      <c r="K224" s="183"/>
      <c r="L224" s="183"/>
      <c r="M224" s="183"/>
      <c r="N224" s="183"/>
      <c r="O224" s="183"/>
      <c r="P224" s="183"/>
      <c r="Q224" s="183"/>
      <c r="R224" s="183"/>
      <c r="S224" s="183"/>
      <c r="T224" s="183"/>
      <c r="U224" s="183"/>
      <c r="V224" s="183"/>
      <c r="W224" s="183"/>
      <c r="X224" s="183"/>
      <c r="Y224" s="183"/>
      <c r="Z224" s="183"/>
      <c r="AA224" s="183"/>
      <c r="AB224" s="183"/>
      <c r="AC224" s="183"/>
      <c r="AD224" s="183"/>
      <c r="AE224" s="183"/>
      <c r="AF224" s="183"/>
      <c r="AG224" s="183"/>
      <c r="AH224" s="183"/>
      <c r="AI224" s="183"/>
      <c r="AJ224" s="183"/>
      <c r="AK224" s="183"/>
      <c r="AL224" s="183"/>
      <c r="AM224" s="183"/>
      <c r="AN224" s="183"/>
      <c r="AO224" s="183"/>
      <c r="AP224" s="183"/>
      <c r="AQ224" s="183"/>
      <c r="AR224" s="183"/>
      <c r="AS224" s="183"/>
      <c r="AT224" s="183"/>
      <c r="AU224" s="183"/>
      <c r="AV224" s="183"/>
      <c r="AW224" s="183"/>
      <c r="AX224" s="183"/>
      <c r="AY224" s="183"/>
      <c r="AZ224" s="183"/>
      <c r="BA224" s="183"/>
      <c r="BB224" s="183"/>
      <c r="BC224" s="183"/>
      <c r="BD224" s="183"/>
      <c r="BE224" s="183"/>
      <c r="BF224" s="183"/>
    </row>
    <row r="225" spans="1:58" s="155" customFormat="1" ht="18" customHeight="1">
      <c r="A225" s="182"/>
      <c r="B225" s="554">
        <v>7</v>
      </c>
      <c r="C225" s="554"/>
      <c r="D225" s="554"/>
      <c r="E225" s="555">
        <v>2.4300000000000002</v>
      </c>
      <c r="F225" s="555"/>
      <c r="G225" s="555"/>
      <c r="H225" s="555"/>
      <c r="I225" s="555"/>
      <c r="J225" s="555"/>
      <c r="K225" s="183"/>
      <c r="L225" s="183"/>
      <c r="M225" s="183"/>
      <c r="N225" s="183"/>
      <c r="O225" s="183"/>
      <c r="P225" s="183"/>
      <c r="Q225" s="183"/>
      <c r="R225" s="183"/>
      <c r="S225" s="183"/>
      <c r="T225" s="183"/>
      <c r="U225" s="183"/>
      <c r="V225" s="183"/>
      <c r="W225" s="183"/>
      <c r="X225" s="183"/>
      <c r="Y225" s="183"/>
      <c r="Z225" s="183"/>
      <c r="AA225" s="183"/>
      <c r="AB225" s="183"/>
      <c r="AC225" s="183"/>
      <c r="AD225" s="183"/>
      <c r="AE225" s="183"/>
      <c r="AF225" s="183"/>
      <c r="AG225" s="183"/>
      <c r="AH225" s="183"/>
      <c r="AI225" s="183"/>
      <c r="AJ225" s="183"/>
      <c r="AK225" s="183"/>
      <c r="AL225" s="183"/>
      <c r="AM225" s="183"/>
      <c r="AN225" s="183"/>
      <c r="AO225" s="183"/>
      <c r="AP225" s="183"/>
      <c r="AQ225" s="183"/>
      <c r="AR225" s="183"/>
      <c r="AS225" s="183"/>
      <c r="AT225" s="183"/>
      <c r="AU225" s="183"/>
      <c r="AV225" s="183"/>
      <c r="AW225" s="183"/>
      <c r="AX225" s="183"/>
      <c r="AY225" s="183"/>
      <c r="AZ225" s="183"/>
      <c r="BA225" s="183"/>
      <c r="BB225" s="183"/>
      <c r="BC225" s="183"/>
      <c r="BD225" s="183"/>
      <c r="BE225" s="183"/>
      <c r="BF225" s="183"/>
    </row>
    <row r="226" spans="1:58" s="155" customFormat="1" ht="18" customHeight="1">
      <c r="A226" s="182"/>
      <c r="B226" s="554">
        <v>8</v>
      </c>
      <c r="C226" s="554"/>
      <c r="D226" s="554"/>
      <c r="E226" s="555">
        <v>2.37</v>
      </c>
      <c r="F226" s="555"/>
      <c r="G226" s="555"/>
      <c r="H226" s="555"/>
      <c r="I226" s="555"/>
      <c r="J226" s="555"/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  <c r="AD226" s="183"/>
      <c r="AE226" s="183"/>
      <c r="AF226" s="183"/>
      <c r="AG226" s="183"/>
      <c r="AH226" s="183"/>
      <c r="AI226" s="183"/>
      <c r="AJ226" s="183"/>
      <c r="AK226" s="183"/>
      <c r="AL226" s="183"/>
      <c r="AM226" s="183"/>
      <c r="AN226" s="183"/>
      <c r="AO226" s="183"/>
      <c r="AP226" s="183"/>
      <c r="AQ226" s="183"/>
      <c r="AR226" s="183"/>
      <c r="AS226" s="183"/>
      <c r="AT226" s="183"/>
      <c r="AU226" s="183"/>
      <c r="AV226" s="183"/>
      <c r="AW226" s="183"/>
      <c r="AX226" s="183"/>
      <c r="AY226" s="183"/>
      <c r="AZ226" s="183"/>
      <c r="BA226" s="183"/>
      <c r="BB226" s="183"/>
      <c r="BC226" s="183"/>
      <c r="BD226" s="183"/>
      <c r="BE226" s="183"/>
      <c r="BF226" s="183"/>
    </row>
    <row r="227" spans="1:58" s="155" customFormat="1" ht="18" customHeight="1">
      <c r="A227" s="182"/>
      <c r="B227" s="554">
        <v>9</v>
      </c>
      <c r="C227" s="554"/>
      <c r="D227" s="554"/>
      <c r="E227" s="555">
        <v>2.3199999999999998</v>
      </c>
      <c r="F227" s="555"/>
      <c r="G227" s="555"/>
      <c r="H227" s="555"/>
      <c r="I227" s="555"/>
      <c r="J227" s="555"/>
      <c r="K227" s="183"/>
      <c r="L227" s="183"/>
      <c r="M227" s="183"/>
      <c r="N227" s="183"/>
      <c r="O227" s="183"/>
      <c r="P227" s="183"/>
      <c r="Q227" s="183"/>
      <c r="R227" s="183"/>
      <c r="S227" s="183"/>
      <c r="T227" s="183"/>
      <c r="U227" s="183"/>
      <c r="V227" s="183"/>
      <c r="W227" s="183"/>
      <c r="X227" s="183"/>
      <c r="Y227" s="183"/>
      <c r="Z227" s="183"/>
      <c r="AA227" s="183"/>
      <c r="AB227" s="183"/>
      <c r="AC227" s="183"/>
      <c r="AD227" s="183"/>
      <c r="AE227" s="183"/>
      <c r="AF227" s="183"/>
      <c r="AG227" s="183"/>
      <c r="AH227" s="183"/>
      <c r="AI227" s="183"/>
      <c r="AJ227" s="183"/>
      <c r="AK227" s="183"/>
      <c r="AL227" s="183"/>
      <c r="AM227" s="183"/>
      <c r="AN227" s="183"/>
      <c r="AO227" s="183"/>
      <c r="AP227" s="183"/>
      <c r="AQ227" s="183"/>
      <c r="AR227" s="183"/>
      <c r="AS227" s="183"/>
      <c r="AT227" s="183"/>
      <c r="AU227" s="183"/>
      <c r="AV227" s="183"/>
      <c r="AW227" s="183"/>
      <c r="AX227" s="183"/>
      <c r="AY227" s="183"/>
      <c r="AZ227" s="183"/>
      <c r="BA227" s="183"/>
      <c r="BB227" s="183"/>
      <c r="BC227" s="183"/>
      <c r="BD227" s="183"/>
      <c r="BE227" s="183"/>
      <c r="BF227" s="183"/>
    </row>
    <row r="228" spans="1:58" s="155" customFormat="1" ht="18" customHeight="1">
      <c r="A228" s="182"/>
      <c r="B228" s="562" t="s">
        <v>130</v>
      </c>
      <c r="C228" s="562"/>
      <c r="D228" s="562"/>
      <c r="E228" s="555">
        <v>2</v>
      </c>
      <c r="F228" s="555"/>
      <c r="G228" s="555"/>
      <c r="H228" s="555"/>
      <c r="I228" s="555"/>
      <c r="J228" s="555"/>
      <c r="K228" s="183"/>
      <c r="L228" s="183"/>
      <c r="M228" s="183"/>
      <c r="N228" s="183"/>
      <c r="O228" s="183"/>
      <c r="P228" s="183"/>
      <c r="Q228" s="183"/>
      <c r="R228" s="183"/>
      <c r="S228" s="183"/>
      <c r="T228" s="183"/>
      <c r="U228" s="183"/>
      <c r="V228" s="183"/>
      <c r="W228" s="183"/>
      <c r="X228" s="183"/>
      <c r="Y228" s="183"/>
      <c r="Z228" s="183"/>
      <c r="AA228" s="183"/>
      <c r="AB228" s="183"/>
      <c r="AC228" s="183"/>
      <c r="AD228" s="183"/>
      <c r="AE228" s="183"/>
      <c r="AF228" s="183"/>
      <c r="AG228" s="183"/>
      <c r="AH228" s="183"/>
      <c r="AI228" s="183"/>
      <c r="AJ228" s="183"/>
      <c r="AK228" s="183"/>
      <c r="AL228" s="183"/>
      <c r="AM228" s="183"/>
      <c r="AN228" s="183"/>
      <c r="AO228" s="183"/>
      <c r="AP228" s="183"/>
      <c r="AQ228" s="183"/>
      <c r="AR228" s="183"/>
      <c r="AS228" s="183"/>
      <c r="AT228" s="183"/>
      <c r="AU228" s="183"/>
      <c r="AV228" s="183"/>
      <c r="AW228" s="183"/>
      <c r="AX228" s="183"/>
      <c r="AY228" s="183"/>
      <c r="AZ228" s="183"/>
      <c r="BA228" s="183"/>
      <c r="BB228" s="183"/>
      <c r="BC228" s="183"/>
      <c r="BD228" s="183"/>
      <c r="BE228" s="183"/>
      <c r="BF228" s="183"/>
    </row>
    <row r="234" spans="1:58" s="155" customFormat="1" ht="31.5">
      <c r="A234" s="154" t="s">
        <v>672</v>
      </c>
    </row>
    <row r="235" spans="1:58" ht="18" customHeight="1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35"/>
      <c r="P235" s="135"/>
      <c r="Q235" s="135"/>
      <c r="R235" s="135"/>
      <c r="S235" s="135"/>
      <c r="T235" s="156"/>
      <c r="U235" s="156"/>
      <c r="V235" s="156"/>
      <c r="W235" s="156"/>
      <c r="X235" s="156"/>
      <c r="Y235" s="156"/>
      <c r="Z235" s="156"/>
      <c r="AA235" s="156"/>
      <c r="AB235" s="156"/>
      <c r="AC235" s="156"/>
      <c r="AD235" s="156"/>
      <c r="AE235" s="156"/>
      <c r="AF235" s="156"/>
      <c r="AG235" s="156"/>
      <c r="AH235" s="156"/>
      <c r="AI235" s="156"/>
      <c r="AJ235" s="156"/>
      <c r="AK235" s="156"/>
      <c r="AL235" s="156"/>
      <c r="AM235" s="156"/>
      <c r="AN235" s="156"/>
      <c r="AO235" s="156"/>
      <c r="AP235" s="156"/>
      <c r="AQ235" s="156"/>
      <c r="AR235" s="156"/>
      <c r="AS235" s="156"/>
      <c r="AT235" s="156"/>
    </row>
    <row r="236" spans="1:58" s="155" customFormat="1" ht="18" customHeight="1">
      <c r="A236" s="157" t="s">
        <v>422</v>
      </c>
    </row>
    <row r="237" spans="1:58" s="155" customFormat="1" ht="18" customHeight="1">
      <c r="B237" s="463" t="s">
        <v>423</v>
      </c>
      <c r="C237" s="463"/>
      <c r="D237" s="463"/>
      <c r="E237" s="463"/>
      <c r="F237" s="463"/>
      <c r="G237" s="463"/>
      <c r="H237" s="463" t="s">
        <v>261</v>
      </c>
      <c r="I237" s="463"/>
      <c r="J237" s="463"/>
      <c r="K237" s="463"/>
      <c r="L237" s="463"/>
      <c r="M237" s="463"/>
      <c r="N237" s="464" t="s">
        <v>262</v>
      </c>
      <c r="O237" s="464"/>
      <c r="P237" s="464"/>
      <c r="Q237" s="464"/>
      <c r="R237" s="464"/>
      <c r="S237" s="464"/>
    </row>
    <row r="238" spans="1:58" s="155" customFormat="1" ht="18" customHeight="1">
      <c r="B238" s="465">
        <f>MAX(Calcu_ADJ!D13:D30)</f>
        <v>0</v>
      </c>
      <c r="C238" s="466"/>
      <c r="D238" s="466"/>
      <c r="E238" s="466"/>
      <c r="F238" s="466"/>
      <c r="G238" s="466"/>
      <c r="H238" s="466">
        <f>Calcu_ADJ!G3</f>
        <v>0</v>
      </c>
      <c r="I238" s="466"/>
      <c r="J238" s="466"/>
      <c r="K238" s="466"/>
      <c r="L238" s="466"/>
      <c r="M238" s="466"/>
      <c r="N238" s="467" t="s">
        <v>426</v>
      </c>
      <c r="O238" s="467"/>
      <c r="P238" s="467"/>
      <c r="Q238" s="467"/>
      <c r="R238" s="467"/>
      <c r="S238" s="467"/>
    </row>
    <row r="239" spans="1:58" ht="18" customHeight="1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  <c r="AI239" s="135"/>
      <c r="AJ239" s="135"/>
      <c r="AK239" s="135"/>
      <c r="AL239" s="135"/>
      <c r="AM239" s="135"/>
      <c r="AN239" s="135"/>
      <c r="AO239" s="135"/>
      <c r="AP239" s="135"/>
      <c r="AQ239" s="135"/>
      <c r="AR239" s="135"/>
      <c r="AS239" s="135"/>
    </row>
    <row r="240" spans="1:58" ht="18" customHeight="1">
      <c r="A240" s="75" t="s">
        <v>427</v>
      </c>
      <c r="C240" s="328"/>
      <c r="D240" s="328"/>
      <c r="E240" s="328"/>
      <c r="F240" s="328"/>
      <c r="G240" s="328"/>
      <c r="H240" s="328"/>
      <c r="I240" s="328"/>
      <c r="J240" s="328"/>
      <c r="K240" s="328"/>
      <c r="L240" s="328"/>
      <c r="M240" s="328"/>
      <c r="N240" s="328"/>
      <c r="O240" s="328"/>
      <c r="P240" s="328"/>
      <c r="Q240" s="328"/>
      <c r="R240" s="328"/>
      <c r="S240" s="328"/>
      <c r="T240" s="328"/>
      <c r="U240" s="328"/>
      <c r="V240" s="328"/>
      <c r="W240" s="328"/>
      <c r="X240" s="328"/>
      <c r="Y240" s="328"/>
      <c r="Z240" s="328"/>
      <c r="AA240" s="328"/>
      <c r="AB240" s="328"/>
      <c r="AC240" s="328"/>
      <c r="AD240" s="328"/>
      <c r="AE240" s="328"/>
      <c r="AF240" s="328"/>
      <c r="AG240" s="328"/>
      <c r="AH240" s="328"/>
      <c r="AI240" s="328"/>
      <c r="AJ240" s="328"/>
      <c r="AK240" s="328"/>
      <c r="AL240" s="328"/>
      <c r="AM240" s="328"/>
      <c r="AN240" s="328"/>
      <c r="AO240" s="328"/>
      <c r="AP240" s="328"/>
      <c r="AQ240" s="328"/>
      <c r="AR240" s="328"/>
      <c r="AS240" s="328"/>
      <c r="AT240" s="328"/>
    </row>
    <row r="241" spans="1:81" ht="18" customHeight="1">
      <c r="A241" s="75"/>
      <c r="B241" s="75" t="s">
        <v>428</v>
      </c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135"/>
      <c r="N241" s="135"/>
      <c r="O241" s="135"/>
      <c r="P241" s="328"/>
      <c r="Q241" s="328"/>
      <c r="R241" s="328"/>
      <c r="S241" s="328"/>
      <c r="T241" s="328"/>
      <c r="U241" s="328"/>
      <c r="V241" s="328"/>
      <c r="W241" s="328"/>
      <c r="X241" s="328"/>
      <c r="Y241" s="135"/>
      <c r="Z241" s="135"/>
      <c r="AA241" s="135"/>
      <c r="AB241" s="135"/>
      <c r="AC241" s="135"/>
      <c r="AD241" s="135"/>
      <c r="AE241" s="264"/>
      <c r="AF241" s="264"/>
      <c r="AG241" s="264"/>
      <c r="AH241" s="264"/>
      <c r="AI241" s="264"/>
      <c r="AJ241" s="264"/>
      <c r="AK241" s="264"/>
      <c r="AL241" s="135"/>
      <c r="AM241" s="135"/>
      <c r="AN241" s="135"/>
      <c r="AO241" s="135"/>
      <c r="AP241" s="135"/>
      <c r="AQ241" s="135"/>
      <c r="AR241" s="135"/>
      <c r="AS241" s="135"/>
      <c r="AT241" s="328"/>
    </row>
    <row r="242" spans="1:81" ht="18" customHeight="1">
      <c r="A242" s="75"/>
      <c r="B242" s="453" t="s">
        <v>108</v>
      </c>
      <c r="C242" s="454"/>
      <c r="D242" s="454"/>
      <c r="E242" s="454"/>
      <c r="F242" s="454"/>
      <c r="G242" s="455"/>
      <c r="H242" s="459" t="s">
        <v>116</v>
      </c>
      <c r="I242" s="460"/>
      <c r="J242" s="460"/>
      <c r="K242" s="460"/>
      <c r="L242" s="460"/>
      <c r="M242" s="460"/>
      <c r="N242" s="460"/>
      <c r="O242" s="460"/>
      <c r="P242" s="460"/>
      <c r="Q242" s="460"/>
      <c r="R242" s="460"/>
      <c r="S242" s="460"/>
      <c r="T242" s="460"/>
      <c r="U242" s="460"/>
      <c r="V242" s="460"/>
      <c r="W242" s="460"/>
      <c r="X242" s="460"/>
      <c r="Y242" s="460"/>
      <c r="Z242" s="461" t="s">
        <v>109</v>
      </c>
      <c r="AA242" s="461"/>
      <c r="AB242" s="461"/>
      <c r="AC242" s="461"/>
      <c r="AD242" s="461"/>
      <c r="AE242" s="461"/>
      <c r="AF242" s="461" t="s">
        <v>429</v>
      </c>
      <c r="AG242" s="461"/>
      <c r="AH242" s="461"/>
      <c r="AI242" s="461"/>
      <c r="AJ242" s="461"/>
      <c r="AK242" s="461"/>
      <c r="AL242" s="158"/>
      <c r="AM242" s="159"/>
      <c r="AN242" s="159"/>
      <c r="AO242" s="159"/>
      <c r="AP242" s="159"/>
      <c r="AQ242" s="159"/>
      <c r="AR242" s="135"/>
      <c r="AS242" s="135"/>
    </row>
    <row r="243" spans="1:81" ht="18" customHeight="1">
      <c r="A243" s="75"/>
      <c r="B243" s="456"/>
      <c r="C243" s="457"/>
      <c r="D243" s="457"/>
      <c r="E243" s="457"/>
      <c r="F243" s="457"/>
      <c r="G243" s="458"/>
      <c r="H243" s="459" t="s">
        <v>280</v>
      </c>
      <c r="I243" s="460"/>
      <c r="J243" s="460"/>
      <c r="K243" s="460"/>
      <c r="L243" s="460"/>
      <c r="M243" s="462"/>
      <c r="N243" s="459" t="s">
        <v>54</v>
      </c>
      <c r="O243" s="460"/>
      <c r="P243" s="460"/>
      <c r="Q243" s="460"/>
      <c r="R243" s="460"/>
      <c r="S243" s="462"/>
      <c r="T243" s="459" t="s">
        <v>55</v>
      </c>
      <c r="U243" s="460"/>
      <c r="V243" s="460"/>
      <c r="W243" s="460"/>
      <c r="X243" s="460"/>
      <c r="Y243" s="460"/>
      <c r="Z243" s="461"/>
      <c r="AA243" s="461"/>
      <c r="AB243" s="461"/>
      <c r="AC243" s="461"/>
      <c r="AD243" s="461"/>
      <c r="AE243" s="461"/>
      <c r="AF243" s="461"/>
      <c r="AG243" s="461"/>
      <c r="AH243" s="461"/>
      <c r="AI243" s="461"/>
      <c r="AJ243" s="461"/>
      <c r="AK243" s="461"/>
      <c r="AL243" s="158"/>
      <c r="AM243" s="159"/>
      <c r="AN243" s="159"/>
      <c r="AO243" s="159"/>
      <c r="AP243" s="159"/>
      <c r="AQ243" s="159"/>
      <c r="AR243" s="135"/>
      <c r="AS243" s="135"/>
    </row>
    <row r="244" spans="1:81" ht="18" customHeight="1">
      <c r="A244" s="75"/>
      <c r="B244" s="448">
        <v>0</v>
      </c>
      <c r="C244" s="449"/>
      <c r="D244" s="449"/>
      <c r="E244" s="449"/>
      <c r="F244" s="449"/>
      <c r="G244" s="450"/>
      <c r="H244" s="448">
        <f>Torque_1!O4</f>
        <v>0</v>
      </c>
      <c r="I244" s="449"/>
      <c r="J244" s="449"/>
      <c r="K244" s="449"/>
      <c r="L244" s="449"/>
      <c r="M244" s="450"/>
      <c r="N244" s="448">
        <f>Torque_1!P4</f>
        <v>0</v>
      </c>
      <c r="O244" s="449"/>
      <c r="P244" s="449"/>
      <c r="Q244" s="449"/>
      <c r="R244" s="449"/>
      <c r="S244" s="450"/>
      <c r="T244" s="448">
        <f>Torque_1!Q4</f>
        <v>0</v>
      </c>
      <c r="U244" s="449"/>
      <c r="V244" s="449"/>
      <c r="W244" s="449"/>
      <c r="X244" s="449"/>
      <c r="Y244" s="449"/>
      <c r="Z244" s="451">
        <f>AVERAGE(H244:Y244)</f>
        <v>0</v>
      </c>
      <c r="AA244" s="451"/>
      <c r="AB244" s="451"/>
      <c r="AC244" s="451"/>
      <c r="AD244" s="451"/>
      <c r="AE244" s="451"/>
      <c r="AF244" s="452">
        <f>STDEV(H244:Y244)</f>
        <v>0</v>
      </c>
      <c r="AG244" s="452"/>
      <c r="AH244" s="452"/>
      <c r="AI244" s="452"/>
      <c r="AJ244" s="452"/>
      <c r="AK244" s="452"/>
      <c r="AL244" s="160"/>
      <c r="AM244" s="76"/>
      <c r="AN244" s="76"/>
      <c r="AO244" s="76"/>
      <c r="AP244" s="76"/>
      <c r="AQ244" s="76"/>
      <c r="AR244" s="135"/>
      <c r="AS244" s="135"/>
    </row>
    <row r="245" spans="1:81" ht="18" customHeight="1">
      <c r="A245" s="75"/>
      <c r="B245" s="448">
        <f>B238</f>
        <v>0</v>
      </c>
      <c r="C245" s="449"/>
      <c r="D245" s="449"/>
      <c r="E245" s="449"/>
      <c r="F245" s="449"/>
      <c r="G245" s="450"/>
      <c r="H245" s="448">
        <f>Torque_1!O5</f>
        <v>0</v>
      </c>
      <c r="I245" s="449"/>
      <c r="J245" s="449"/>
      <c r="K245" s="449"/>
      <c r="L245" s="449"/>
      <c r="M245" s="450"/>
      <c r="N245" s="448">
        <f>Torque_1!P5</f>
        <v>0</v>
      </c>
      <c r="O245" s="449"/>
      <c r="P245" s="449"/>
      <c r="Q245" s="449"/>
      <c r="R245" s="449"/>
      <c r="S245" s="450"/>
      <c r="T245" s="448">
        <f>Torque_1!Q5</f>
        <v>0</v>
      </c>
      <c r="U245" s="449"/>
      <c r="V245" s="449"/>
      <c r="W245" s="449"/>
      <c r="X245" s="449"/>
      <c r="Y245" s="449"/>
      <c r="Z245" s="451">
        <f>AVERAGE(H245:Y245)</f>
        <v>0</v>
      </c>
      <c r="AA245" s="451"/>
      <c r="AB245" s="451"/>
      <c r="AC245" s="451"/>
      <c r="AD245" s="451"/>
      <c r="AE245" s="451"/>
      <c r="AF245" s="452">
        <f>STDEV(H245:Y245)</f>
        <v>0</v>
      </c>
      <c r="AG245" s="452"/>
      <c r="AH245" s="452"/>
      <c r="AI245" s="452"/>
      <c r="AJ245" s="452"/>
      <c r="AK245" s="452"/>
      <c r="AL245" s="160"/>
      <c r="AM245" s="76"/>
      <c r="AN245" s="76"/>
      <c r="AO245" s="76"/>
      <c r="AP245" s="76"/>
      <c r="AQ245" s="76"/>
      <c r="AR245" s="135"/>
      <c r="AS245" s="135"/>
    </row>
    <row r="246" spans="1:81" ht="18" customHeight="1">
      <c r="A246" s="75"/>
      <c r="B246" s="448">
        <v>0</v>
      </c>
      <c r="C246" s="449"/>
      <c r="D246" s="449"/>
      <c r="E246" s="449"/>
      <c r="F246" s="449"/>
      <c r="G246" s="450"/>
      <c r="H246" s="448">
        <f>Torque_1!O6</f>
        <v>0</v>
      </c>
      <c r="I246" s="449"/>
      <c r="J246" s="449"/>
      <c r="K246" s="449"/>
      <c r="L246" s="449"/>
      <c r="M246" s="450"/>
      <c r="N246" s="448">
        <f>Torque_1!P6</f>
        <v>0</v>
      </c>
      <c r="O246" s="449"/>
      <c r="P246" s="449"/>
      <c r="Q246" s="449"/>
      <c r="R246" s="449"/>
      <c r="S246" s="450"/>
      <c r="T246" s="448">
        <f>Torque_1!Q6</f>
        <v>0</v>
      </c>
      <c r="U246" s="449"/>
      <c r="V246" s="449"/>
      <c r="W246" s="449"/>
      <c r="X246" s="449"/>
      <c r="Y246" s="449"/>
      <c r="Z246" s="451">
        <f>AVERAGE(H246:Y246)</f>
        <v>0</v>
      </c>
      <c r="AA246" s="451"/>
      <c r="AB246" s="451"/>
      <c r="AC246" s="451"/>
      <c r="AD246" s="451"/>
      <c r="AE246" s="451"/>
      <c r="AF246" s="452">
        <f>STDEV(H246:Y246)</f>
        <v>0</v>
      </c>
      <c r="AG246" s="452"/>
      <c r="AH246" s="452"/>
      <c r="AI246" s="452"/>
      <c r="AJ246" s="452"/>
      <c r="AK246" s="452"/>
      <c r="AL246" s="160"/>
      <c r="AM246" s="76"/>
      <c r="AN246" s="76"/>
      <c r="AO246" s="76"/>
      <c r="AP246" s="76"/>
      <c r="AQ246" s="76"/>
      <c r="AR246" s="135"/>
      <c r="AS246" s="135"/>
    </row>
    <row r="247" spans="1:81" ht="18" customHeight="1">
      <c r="A247" s="75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61"/>
      <c r="M247" s="161"/>
      <c r="N247" s="161"/>
      <c r="O247" s="161"/>
      <c r="P247" s="161"/>
      <c r="Q247" s="161"/>
      <c r="R247" s="161"/>
      <c r="S247" s="161"/>
      <c r="T247" s="161"/>
      <c r="U247" s="161"/>
      <c r="V247" s="161"/>
      <c r="W247" s="161"/>
      <c r="X247" s="161"/>
      <c r="Y247" s="161"/>
      <c r="Z247" s="77"/>
      <c r="AA247" s="77"/>
      <c r="AB247" s="77"/>
      <c r="AC247" s="77"/>
      <c r="AD247" s="77"/>
      <c r="AE247" s="77"/>
      <c r="AF247" s="162"/>
      <c r="AG247" s="162"/>
      <c r="AH247" s="162"/>
      <c r="AI247" s="162"/>
      <c r="AJ247" s="162"/>
      <c r="AK247" s="162"/>
      <c r="AL247" s="76"/>
      <c r="AM247" s="76"/>
      <c r="AN247" s="76"/>
      <c r="AO247" s="76"/>
      <c r="AP247" s="76"/>
      <c r="AQ247" s="76"/>
      <c r="AR247" s="135"/>
      <c r="AS247" s="135"/>
    </row>
    <row r="248" spans="1:81" ht="18" customHeight="1">
      <c r="A248" s="75"/>
      <c r="B248" s="75" t="s">
        <v>430</v>
      </c>
      <c r="C248" s="328"/>
      <c r="D248" s="328"/>
      <c r="E248" s="328"/>
      <c r="F248" s="328"/>
      <c r="G248" s="328"/>
      <c r="H248" s="328"/>
      <c r="I248" s="328"/>
      <c r="J248" s="328"/>
      <c r="K248" s="328"/>
      <c r="L248" s="328"/>
      <c r="M248" s="135"/>
      <c r="N248" s="135"/>
      <c r="O248" s="135"/>
      <c r="P248" s="328"/>
      <c r="Q248" s="328"/>
      <c r="R248" s="328"/>
      <c r="S248" s="328"/>
      <c r="T248" s="328"/>
      <c r="U248" s="328"/>
      <c r="V248" s="328"/>
      <c r="W248" s="328"/>
      <c r="X248" s="328"/>
      <c r="Y248" s="135"/>
      <c r="Z248" s="135"/>
      <c r="AA248" s="135"/>
      <c r="AB248" s="135"/>
      <c r="AC248" s="135"/>
      <c r="AD248" s="264"/>
      <c r="AE248" s="264"/>
      <c r="AF248" s="264"/>
      <c r="AG248" s="264"/>
      <c r="AH248" s="264"/>
      <c r="AI248" s="264"/>
      <c r="AJ248" s="264"/>
      <c r="AK248" s="264"/>
      <c r="AL248" s="135"/>
      <c r="AM248" s="135"/>
      <c r="AN248" s="135"/>
      <c r="AO248" s="135"/>
      <c r="AP248" s="135"/>
      <c r="AQ248" s="135"/>
      <c r="AR248" s="135"/>
      <c r="AS248" s="135"/>
      <c r="AT248" s="328"/>
    </row>
    <row r="249" spans="1:81" ht="18" customHeight="1">
      <c r="A249" s="75"/>
      <c r="B249" s="468" t="s">
        <v>108</v>
      </c>
      <c r="C249" s="454"/>
      <c r="D249" s="454"/>
      <c r="E249" s="454"/>
      <c r="F249" s="454"/>
      <c r="G249" s="455"/>
      <c r="H249" s="459" t="s">
        <v>116</v>
      </c>
      <c r="I249" s="460"/>
      <c r="J249" s="460"/>
      <c r="K249" s="460"/>
      <c r="L249" s="460"/>
      <c r="M249" s="460"/>
      <c r="N249" s="460"/>
      <c r="O249" s="460"/>
      <c r="P249" s="460"/>
      <c r="Q249" s="460"/>
      <c r="R249" s="460"/>
      <c r="S249" s="460"/>
      <c r="T249" s="460"/>
      <c r="U249" s="460"/>
      <c r="V249" s="460"/>
      <c r="W249" s="460"/>
      <c r="X249" s="460"/>
      <c r="Y249" s="460"/>
      <c r="Z249" s="461" t="s">
        <v>109</v>
      </c>
      <c r="AA249" s="461"/>
      <c r="AB249" s="461"/>
      <c r="AC249" s="461"/>
      <c r="AD249" s="461"/>
      <c r="AE249" s="461"/>
      <c r="AF249" s="461" t="s">
        <v>429</v>
      </c>
      <c r="AG249" s="461"/>
      <c r="AH249" s="461"/>
      <c r="AI249" s="461"/>
      <c r="AJ249" s="461"/>
      <c r="AK249" s="461"/>
      <c r="AL249" s="158"/>
      <c r="AM249" s="159"/>
      <c r="AN249" s="159"/>
      <c r="AO249" s="159"/>
      <c r="AP249" s="159"/>
      <c r="AQ249" s="159"/>
      <c r="AR249" s="135"/>
      <c r="AS249" s="135"/>
    </row>
    <row r="250" spans="1:81" s="135" customFormat="1" ht="18" customHeight="1">
      <c r="A250" s="75"/>
      <c r="B250" s="456"/>
      <c r="C250" s="457"/>
      <c r="D250" s="457"/>
      <c r="E250" s="457"/>
      <c r="F250" s="457"/>
      <c r="G250" s="458"/>
      <c r="H250" s="459" t="s">
        <v>280</v>
      </c>
      <c r="I250" s="460"/>
      <c r="J250" s="460"/>
      <c r="K250" s="460"/>
      <c r="L250" s="460"/>
      <c r="M250" s="462"/>
      <c r="N250" s="459" t="s">
        <v>54</v>
      </c>
      <c r="O250" s="460"/>
      <c r="P250" s="460"/>
      <c r="Q250" s="460"/>
      <c r="R250" s="460"/>
      <c r="S250" s="462"/>
      <c r="T250" s="459" t="s">
        <v>431</v>
      </c>
      <c r="U250" s="460"/>
      <c r="V250" s="460"/>
      <c r="W250" s="460"/>
      <c r="X250" s="460"/>
      <c r="Y250" s="460"/>
      <c r="Z250" s="461"/>
      <c r="AA250" s="461"/>
      <c r="AB250" s="461"/>
      <c r="AC250" s="461"/>
      <c r="AD250" s="461"/>
      <c r="AE250" s="461"/>
      <c r="AF250" s="461"/>
      <c r="AG250" s="461"/>
      <c r="AH250" s="461"/>
      <c r="AI250" s="461"/>
      <c r="AJ250" s="461"/>
      <c r="AK250" s="461"/>
      <c r="AL250" s="158"/>
      <c r="AM250" s="159"/>
      <c r="AN250" s="159"/>
      <c r="AO250" s="159"/>
      <c r="AP250" s="159"/>
      <c r="AQ250" s="159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O250" s="74"/>
      <c r="BP250" s="74"/>
      <c r="BQ250" s="74"/>
      <c r="BR250" s="74"/>
      <c r="BS250" s="74"/>
      <c r="BT250" s="74"/>
      <c r="BU250" s="74"/>
      <c r="BV250" s="74"/>
      <c r="BW250" s="74"/>
      <c r="BX250" s="74"/>
      <c r="BY250" s="74"/>
      <c r="BZ250" s="74"/>
      <c r="CA250" s="74"/>
      <c r="CB250" s="74"/>
      <c r="CC250" s="74"/>
    </row>
    <row r="251" spans="1:81" s="135" customFormat="1" ht="18" customHeight="1">
      <c r="A251" s="75"/>
      <c r="B251" s="448">
        <f>Calcu_ADJ!D13</f>
        <v>0</v>
      </c>
      <c r="C251" s="449"/>
      <c r="D251" s="449"/>
      <c r="E251" s="449"/>
      <c r="F251" s="449"/>
      <c r="G251" s="450"/>
      <c r="H251" s="448">
        <f>Calcu_ADJ!E13</f>
        <v>0</v>
      </c>
      <c r="I251" s="449"/>
      <c r="J251" s="449"/>
      <c r="K251" s="449"/>
      <c r="L251" s="449"/>
      <c r="M251" s="450"/>
      <c r="N251" s="448">
        <f>Calcu_ADJ!F13</f>
        <v>0</v>
      </c>
      <c r="O251" s="449"/>
      <c r="P251" s="449"/>
      <c r="Q251" s="449"/>
      <c r="R251" s="449"/>
      <c r="S251" s="450"/>
      <c r="T251" s="448">
        <f>Calcu_ADJ!G13</f>
        <v>0</v>
      </c>
      <c r="U251" s="449"/>
      <c r="V251" s="449"/>
      <c r="W251" s="449"/>
      <c r="X251" s="449"/>
      <c r="Y251" s="450"/>
      <c r="Z251" s="469">
        <f t="shared" ref="Z251:Z268" si="6">AVERAGE(H251:Y251)</f>
        <v>0</v>
      </c>
      <c r="AA251" s="470"/>
      <c r="AB251" s="470"/>
      <c r="AC251" s="470"/>
      <c r="AD251" s="470"/>
      <c r="AE251" s="471"/>
      <c r="AF251" s="472">
        <f t="shared" ref="AF251:AF268" si="7">STDEV(H251:Y251)</f>
        <v>0</v>
      </c>
      <c r="AG251" s="473"/>
      <c r="AH251" s="473"/>
      <c r="AI251" s="473"/>
      <c r="AJ251" s="473"/>
      <c r="AK251" s="474"/>
      <c r="AL251" s="160"/>
      <c r="AM251" s="76"/>
      <c r="AN251" s="76"/>
      <c r="AO251" s="76"/>
      <c r="AP251" s="76"/>
      <c r="AQ251" s="76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  <c r="BM251" s="74"/>
      <c r="BN251" s="74"/>
      <c r="BO251" s="74"/>
      <c r="BP251" s="74"/>
      <c r="BQ251" s="74"/>
      <c r="BR251" s="74"/>
      <c r="BS251" s="74"/>
      <c r="BT251" s="74"/>
      <c r="BU251" s="74"/>
      <c r="BV251" s="74"/>
      <c r="BW251" s="74"/>
      <c r="BX251" s="74"/>
      <c r="BY251" s="74"/>
      <c r="BZ251" s="74"/>
      <c r="CA251" s="74"/>
      <c r="CB251" s="74"/>
      <c r="CC251" s="74"/>
    </row>
    <row r="252" spans="1:81" s="135" customFormat="1" ht="18" customHeight="1">
      <c r="A252" s="75"/>
      <c r="B252" s="448">
        <f>Calcu_ADJ!D14</f>
        <v>0</v>
      </c>
      <c r="C252" s="449"/>
      <c r="D252" s="449"/>
      <c r="E252" s="449"/>
      <c r="F252" s="449"/>
      <c r="G252" s="450"/>
      <c r="H252" s="448">
        <f>Calcu_ADJ!E14</f>
        <v>0</v>
      </c>
      <c r="I252" s="449"/>
      <c r="J252" s="449"/>
      <c r="K252" s="449"/>
      <c r="L252" s="449"/>
      <c r="M252" s="450"/>
      <c r="N252" s="448">
        <f>Calcu_ADJ!F14</f>
        <v>0</v>
      </c>
      <c r="O252" s="449"/>
      <c r="P252" s="449"/>
      <c r="Q252" s="449"/>
      <c r="R252" s="449"/>
      <c r="S252" s="450"/>
      <c r="T252" s="448">
        <f>Calcu_ADJ!G14</f>
        <v>0</v>
      </c>
      <c r="U252" s="449"/>
      <c r="V252" s="449"/>
      <c r="W252" s="449"/>
      <c r="X252" s="449"/>
      <c r="Y252" s="450"/>
      <c r="Z252" s="469">
        <f t="shared" si="6"/>
        <v>0</v>
      </c>
      <c r="AA252" s="470"/>
      <c r="AB252" s="470"/>
      <c r="AC252" s="470"/>
      <c r="AD252" s="470"/>
      <c r="AE252" s="471"/>
      <c r="AF252" s="472">
        <f t="shared" si="7"/>
        <v>0</v>
      </c>
      <c r="AG252" s="473"/>
      <c r="AH252" s="473"/>
      <c r="AI252" s="473"/>
      <c r="AJ252" s="473"/>
      <c r="AK252" s="474"/>
      <c r="AL252" s="160"/>
      <c r="AM252" s="76"/>
      <c r="AN252" s="76"/>
      <c r="AO252" s="76"/>
      <c r="AP252" s="76"/>
      <c r="AQ252" s="76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  <c r="BM252" s="74"/>
      <c r="BN252" s="74"/>
      <c r="BO252" s="74"/>
      <c r="BP252" s="74"/>
      <c r="BQ252" s="74"/>
      <c r="BR252" s="74"/>
      <c r="BS252" s="74"/>
      <c r="BT252" s="74"/>
      <c r="BU252" s="74"/>
      <c r="BV252" s="74"/>
      <c r="BW252" s="74"/>
      <c r="BX252" s="74"/>
      <c r="BY252" s="74"/>
      <c r="BZ252" s="74"/>
      <c r="CA252" s="74"/>
      <c r="CB252" s="74"/>
      <c r="CC252" s="74"/>
    </row>
    <row r="253" spans="1:81" s="135" customFormat="1" ht="18" customHeight="1">
      <c r="A253" s="75"/>
      <c r="B253" s="448">
        <f>Calcu_ADJ!D15</f>
        <v>0</v>
      </c>
      <c r="C253" s="449"/>
      <c r="D253" s="449"/>
      <c r="E253" s="449"/>
      <c r="F253" s="449"/>
      <c r="G253" s="450"/>
      <c r="H253" s="448">
        <f>Calcu_ADJ!E15</f>
        <v>0</v>
      </c>
      <c r="I253" s="449"/>
      <c r="J253" s="449"/>
      <c r="K253" s="449"/>
      <c r="L253" s="449"/>
      <c r="M253" s="450"/>
      <c r="N253" s="448">
        <f>Calcu_ADJ!F15</f>
        <v>0</v>
      </c>
      <c r="O253" s="449"/>
      <c r="P253" s="449"/>
      <c r="Q253" s="449"/>
      <c r="R253" s="449"/>
      <c r="S253" s="450"/>
      <c r="T253" s="448">
        <f>Calcu_ADJ!G15</f>
        <v>0</v>
      </c>
      <c r="U253" s="449"/>
      <c r="V253" s="449"/>
      <c r="W253" s="449"/>
      <c r="X253" s="449"/>
      <c r="Y253" s="450"/>
      <c r="Z253" s="469">
        <f t="shared" si="6"/>
        <v>0</v>
      </c>
      <c r="AA253" s="470"/>
      <c r="AB253" s="470"/>
      <c r="AC253" s="470"/>
      <c r="AD253" s="470"/>
      <c r="AE253" s="471"/>
      <c r="AF253" s="472">
        <f t="shared" si="7"/>
        <v>0</v>
      </c>
      <c r="AG253" s="473"/>
      <c r="AH253" s="473"/>
      <c r="AI253" s="473"/>
      <c r="AJ253" s="473"/>
      <c r="AK253" s="474"/>
      <c r="AL253" s="160"/>
      <c r="AM253" s="76"/>
      <c r="AN253" s="76"/>
      <c r="AO253" s="76"/>
      <c r="AP253" s="76"/>
      <c r="AQ253" s="76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4"/>
      <c r="BO253" s="74"/>
      <c r="BP253" s="74"/>
      <c r="BQ253" s="74"/>
      <c r="BR253" s="74"/>
      <c r="BS253" s="74"/>
      <c r="BT253" s="74"/>
      <c r="BU253" s="74"/>
      <c r="BV253" s="74"/>
      <c r="BW253" s="74"/>
      <c r="BX253" s="74"/>
      <c r="BY253" s="74"/>
      <c r="BZ253" s="74"/>
      <c r="CA253" s="74"/>
      <c r="CB253" s="74"/>
      <c r="CC253" s="74"/>
    </row>
    <row r="254" spans="1:81" s="135" customFormat="1" ht="18" customHeight="1">
      <c r="A254" s="75"/>
      <c r="B254" s="448">
        <f>Calcu_ADJ!D16</f>
        <v>0</v>
      </c>
      <c r="C254" s="449"/>
      <c r="D254" s="449"/>
      <c r="E254" s="449"/>
      <c r="F254" s="449"/>
      <c r="G254" s="450"/>
      <c r="H254" s="448">
        <f>Calcu_ADJ!E16</f>
        <v>0</v>
      </c>
      <c r="I254" s="449"/>
      <c r="J254" s="449"/>
      <c r="K254" s="449"/>
      <c r="L254" s="449"/>
      <c r="M254" s="450"/>
      <c r="N254" s="448">
        <f>Calcu_ADJ!F16</f>
        <v>0</v>
      </c>
      <c r="O254" s="449"/>
      <c r="P254" s="449"/>
      <c r="Q254" s="449"/>
      <c r="R254" s="449"/>
      <c r="S254" s="450"/>
      <c r="T254" s="448">
        <f>Calcu_ADJ!G16</f>
        <v>0</v>
      </c>
      <c r="U254" s="449"/>
      <c r="V254" s="449"/>
      <c r="W254" s="449"/>
      <c r="X254" s="449"/>
      <c r="Y254" s="450"/>
      <c r="Z254" s="469">
        <f t="shared" si="6"/>
        <v>0</v>
      </c>
      <c r="AA254" s="470"/>
      <c r="AB254" s="470"/>
      <c r="AC254" s="470"/>
      <c r="AD254" s="470"/>
      <c r="AE254" s="471"/>
      <c r="AF254" s="472">
        <f t="shared" si="7"/>
        <v>0</v>
      </c>
      <c r="AG254" s="473"/>
      <c r="AH254" s="473"/>
      <c r="AI254" s="473"/>
      <c r="AJ254" s="473"/>
      <c r="AK254" s="474"/>
      <c r="AL254" s="160"/>
      <c r="AM254" s="76"/>
      <c r="AN254" s="76"/>
      <c r="AO254" s="76"/>
      <c r="AP254" s="76"/>
      <c r="AQ254" s="76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O254" s="74"/>
      <c r="BP254" s="74"/>
      <c r="BQ254" s="74"/>
      <c r="BR254" s="74"/>
      <c r="BS254" s="74"/>
      <c r="BT254" s="74"/>
      <c r="BU254" s="74"/>
      <c r="BV254" s="74"/>
      <c r="BW254" s="74"/>
      <c r="BX254" s="74"/>
      <c r="BY254" s="74"/>
      <c r="BZ254" s="74"/>
      <c r="CA254" s="74"/>
      <c r="CB254" s="74"/>
      <c r="CC254" s="74"/>
    </row>
    <row r="255" spans="1:81" s="135" customFormat="1" ht="18" customHeight="1">
      <c r="A255" s="75"/>
      <c r="B255" s="448">
        <f>Calcu_ADJ!D17</f>
        <v>0</v>
      </c>
      <c r="C255" s="449"/>
      <c r="D255" s="449"/>
      <c r="E255" s="449"/>
      <c r="F255" s="449"/>
      <c r="G255" s="450"/>
      <c r="H255" s="448">
        <f>Calcu_ADJ!E17</f>
        <v>0</v>
      </c>
      <c r="I255" s="449"/>
      <c r="J255" s="449"/>
      <c r="K255" s="449"/>
      <c r="L255" s="449"/>
      <c r="M255" s="450"/>
      <c r="N255" s="448">
        <f>Calcu_ADJ!F17</f>
        <v>0</v>
      </c>
      <c r="O255" s="449"/>
      <c r="P255" s="449"/>
      <c r="Q255" s="449"/>
      <c r="R255" s="449"/>
      <c r="S255" s="450"/>
      <c r="T255" s="448">
        <f>Calcu_ADJ!G17</f>
        <v>0</v>
      </c>
      <c r="U255" s="449"/>
      <c r="V255" s="449"/>
      <c r="W255" s="449"/>
      <c r="X255" s="449"/>
      <c r="Y255" s="450"/>
      <c r="Z255" s="469">
        <f t="shared" si="6"/>
        <v>0</v>
      </c>
      <c r="AA255" s="470"/>
      <c r="AB255" s="470"/>
      <c r="AC255" s="470"/>
      <c r="AD255" s="470"/>
      <c r="AE255" s="471"/>
      <c r="AF255" s="472">
        <f t="shared" si="7"/>
        <v>0</v>
      </c>
      <c r="AG255" s="473"/>
      <c r="AH255" s="473"/>
      <c r="AI255" s="473"/>
      <c r="AJ255" s="473"/>
      <c r="AK255" s="474"/>
      <c r="AL255" s="160"/>
      <c r="AM255" s="76"/>
      <c r="AN255" s="76"/>
      <c r="AO255" s="76"/>
      <c r="AP255" s="76"/>
      <c r="AQ255" s="76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  <c r="BM255" s="74"/>
      <c r="BN255" s="74"/>
      <c r="BO255" s="74"/>
      <c r="BP255" s="74"/>
      <c r="BQ255" s="74"/>
      <c r="BR255" s="74"/>
      <c r="BS255" s="74"/>
      <c r="BT255" s="74"/>
      <c r="BU255" s="74"/>
      <c r="BV255" s="74"/>
      <c r="BW255" s="74"/>
      <c r="BX255" s="74"/>
      <c r="BY255" s="74"/>
      <c r="BZ255" s="74"/>
      <c r="CA255" s="74"/>
      <c r="CB255" s="74"/>
      <c r="CC255" s="74"/>
    </row>
    <row r="256" spans="1:81" s="135" customFormat="1" ht="18" customHeight="1">
      <c r="A256" s="75"/>
      <c r="B256" s="448">
        <f>Calcu_ADJ!D18</f>
        <v>0</v>
      </c>
      <c r="C256" s="449"/>
      <c r="D256" s="449"/>
      <c r="E256" s="449"/>
      <c r="F256" s="449"/>
      <c r="G256" s="450"/>
      <c r="H256" s="448">
        <f>Calcu_ADJ!E18</f>
        <v>0</v>
      </c>
      <c r="I256" s="449"/>
      <c r="J256" s="449"/>
      <c r="K256" s="449"/>
      <c r="L256" s="449"/>
      <c r="M256" s="450"/>
      <c r="N256" s="448">
        <f>Calcu_ADJ!F18</f>
        <v>0</v>
      </c>
      <c r="O256" s="449"/>
      <c r="P256" s="449"/>
      <c r="Q256" s="449"/>
      <c r="R256" s="449"/>
      <c r="S256" s="450"/>
      <c r="T256" s="448">
        <f>Calcu_ADJ!G18</f>
        <v>0</v>
      </c>
      <c r="U256" s="449"/>
      <c r="V256" s="449"/>
      <c r="W256" s="449"/>
      <c r="X256" s="449"/>
      <c r="Y256" s="450"/>
      <c r="Z256" s="469">
        <f t="shared" si="6"/>
        <v>0</v>
      </c>
      <c r="AA256" s="470"/>
      <c r="AB256" s="470"/>
      <c r="AC256" s="470"/>
      <c r="AD256" s="470"/>
      <c r="AE256" s="471"/>
      <c r="AF256" s="472">
        <f t="shared" si="7"/>
        <v>0</v>
      </c>
      <c r="AG256" s="473"/>
      <c r="AH256" s="473"/>
      <c r="AI256" s="473"/>
      <c r="AJ256" s="473"/>
      <c r="AK256" s="474"/>
      <c r="AL256" s="160"/>
      <c r="AM256" s="76"/>
      <c r="AN256" s="76"/>
      <c r="AO256" s="76"/>
      <c r="AP256" s="76"/>
      <c r="AQ256" s="76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  <c r="BM256" s="74"/>
      <c r="BN256" s="74"/>
      <c r="BO256" s="74"/>
      <c r="BP256" s="74"/>
      <c r="BQ256" s="74"/>
      <c r="BR256" s="74"/>
      <c r="BS256" s="74"/>
      <c r="BT256" s="74"/>
      <c r="BU256" s="74"/>
      <c r="BV256" s="74"/>
      <c r="BW256" s="74"/>
      <c r="BX256" s="74"/>
      <c r="BY256" s="74"/>
      <c r="BZ256" s="74"/>
      <c r="CA256" s="74"/>
      <c r="CB256" s="74"/>
      <c r="CC256" s="74"/>
    </row>
    <row r="257" spans="1:81" s="135" customFormat="1" ht="18" customHeight="1">
      <c r="A257" s="75"/>
      <c r="B257" s="448">
        <f>Calcu_ADJ!D19</f>
        <v>0</v>
      </c>
      <c r="C257" s="449"/>
      <c r="D257" s="449"/>
      <c r="E257" s="449"/>
      <c r="F257" s="449"/>
      <c r="G257" s="450"/>
      <c r="H257" s="448">
        <f>Calcu_ADJ!E19</f>
        <v>0</v>
      </c>
      <c r="I257" s="449"/>
      <c r="J257" s="449"/>
      <c r="K257" s="449"/>
      <c r="L257" s="449"/>
      <c r="M257" s="450"/>
      <c r="N257" s="448">
        <f>Calcu_ADJ!F19</f>
        <v>0</v>
      </c>
      <c r="O257" s="449"/>
      <c r="P257" s="449"/>
      <c r="Q257" s="449"/>
      <c r="R257" s="449"/>
      <c r="S257" s="450"/>
      <c r="T257" s="448">
        <f>Calcu_ADJ!G19</f>
        <v>0</v>
      </c>
      <c r="U257" s="449"/>
      <c r="V257" s="449"/>
      <c r="W257" s="449"/>
      <c r="X257" s="449"/>
      <c r="Y257" s="450"/>
      <c r="Z257" s="469">
        <f t="shared" si="6"/>
        <v>0</v>
      </c>
      <c r="AA257" s="470"/>
      <c r="AB257" s="470"/>
      <c r="AC257" s="470"/>
      <c r="AD257" s="470"/>
      <c r="AE257" s="471"/>
      <c r="AF257" s="472">
        <f t="shared" si="7"/>
        <v>0</v>
      </c>
      <c r="AG257" s="473"/>
      <c r="AH257" s="473"/>
      <c r="AI257" s="473"/>
      <c r="AJ257" s="473"/>
      <c r="AK257" s="474"/>
      <c r="AL257" s="160"/>
      <c r="AM257" s="76"/>
      <c r="AN257" s="76"/>
      <c r="AO257" s="76"/>
      <c r="AP257" s="76"/>
      <c r="AQ257" s="76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4"/>
      <c r="BO257" s="74"/>
      <c r="BP257" s="74"/>
      <c r="BQ257" s="74"/>
      <c r="BR257" s="74"/>
      <c r="BS257" s="74"/>
      <c r="BT257" s="74"/>
      <c r="BU257" s="74"/>
      <c r="BV257" s="74"/>
      <c r="BW257" s="74"/>
      <c r="BX257" s="74"/>
      <c r="BY257" s="74"/>
      <c r="BZ257" s="74"/>
      <c r="CA257" s="74"/>
      <c r="CB257" s="74"/>
      <c r="CC257" s="74"/>
    </row>
    <row r="258" spans="1:81" s="135" customFormat="1" ht="18" customHeight="1">
      <c r="A258" s="75"/>
      <c r="B258" s="448">
        <f>Calcu_ADJ!D20</f>
        <v>0</v>
      </c>
      <c r="C258" s="449"/>
      <c r="D258" s="449"/>
      <c r="E258" s="449"/>
      <c r="F258" s="449"/>
      <c r="G258" s="450"/>
      <c r="H258" s="448">
        <f>Calcu_ADJ!E20</f>
        <v>0</v>
      </c>
      <c r="I258" s="449"/>
      <c r="J258" s="449"/>
      <c r="K258" s="449"/>
      <c r="L258" s="449"/>
      <c r="M258" s="450"/>
      <c r="N258" s="448">
        <f>Calcu_ADJ!F20</f>
        <v>0</v>
      </c>
      <c r="O258" s="449"/>
      <c r="P258" s="449"/>
      <c r="Q258" s="449"/>
      <c r="R258" s="449"/>
      <c r="S258" s="450"/>
      <c r="T258" s="448">
        <f>Calcu_ADJ!G20</f>
        <v>0</v>
      </c>
      <c r="U258" s="449"/>
      <c r="V258" s="449"/>
      <c r="W258" s="449"/>
      <c r="X258" s="449"/>
      <c r="Y258" s="450"/>
      <c r="Z258" s="469">
        <f t="shared" si="6"/>
        <v>0</v>
      </c>
      <c r="AA258" s="470"/>
      <c r="AB258" s="470"/>
      <c r="AC258" s="470"/>
      <c r="AD258" s="470"/>
      <c r="AE258" s="471"/>
      <c r="AF258" s="472">
        <f t="shared" si="7"/>
        <v>0</v>
      </c>
      <c r="AG258" s="473"/>
      <c r="AH258" s="473"/>
      <c r="AI258" s="473"/>
      <c r="AJ258" s="473"/>
      <c r="AK258" s="474"/>
      <c r="AL258" s="160"/>
      <c r="AM258" s="76"/>
      <c r="AN258" s="76"/>
      <c r="AO258" s="76"/>
      <c r="AP258" s="76"/>
      <c r="AQ258" s="76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4"/>
      <c r="BO258" s="74"/>
      <c r="BP258" s="74"/>
      <c r="BQ258" s="74"/>
      <c r="BR258" s="74"/>
      <c r="BS258" s="74"/>
      <c r="BT258" s="74"/>
      <c r="BU258" s="74"/>
      <c r="BV258" s="74"/>
      <c r="BW258" s="74"/>
      <c r="BX258" s="74"/>
      <c r="BY258" s="74"/>
      <c r="BZ258" s="74"/>
      <c r="CA258" s="74"/>
      <c r="CB258" s="74"/>
      <c r="CC258" s="74"/>
    </row>
    <row r="259" spans="1:81" s="135" customFormat="1" ht="18" customHeight="1">
      <c r="A259" s="75"/>
      <c r="B259" s="448">
        <f>Calcu_ADJ!D21</f>
        <v>0</v>
      </c>
      <c r="C259" s="449"/>
      <c r="D259" s="449"/>
      <c r="E259" s="449"/>
      <c r="F259" s="449"/>
      <c r="G259" s="450"/>
      <c r="H259" s="448">
        <f>Calcu_ADJ!E21</f>
        <v>0</v>
      </c>
      <c r="I259" s="449"/>
      <c r="J259" s="449"/>
      <c r="K259" s="449"/>
      <c r="L259" s="449"/>
      <c r="M259" s="450"/>
      <c r="N259" s="448">
        <f>Calcu_ADJ!F21</f>
        <v>0</v>
      </c>
      <c r="O259" s="449"/>
      <c r="P259" s="449"/>
      <c r="Q259" s="449"/>
      <c r="R259" s="449"/>
      <c r="S259" s="450"/>
      <c r="T259" s="448">
        <f>Calcu_ADJ!G21</f>
        <v>0</v>
      </c>
      <c r="U259" s="449"/>
      <c r="V259" s="449"/>
      <c r="W259" s="449"/>
      <c r="X259" s="449"/>
      <c r="Y259" s="450"/>
      <c r="Z259" s="469">
        <f t="shared" si="6"/>
        <v>0</v>
      </c>
      <c r="AA259" s="470"/>
      <c r="AB259" s="470"/>
      <c r="AC259" s="470"/>
      <c r="AD259" s="470"/>
      <c r="AE259" s="471"/>
      <c r="AF259" s="472">
        <f t="shared" si="7"/>
        <v>0</v>
      </c>
      <c r="AG259" s="473"/>
      <c r="AH259" s="473"/>
      <c r="AI259" s="473"/>
      <c r="AJ259" s="473"/>
      <c r="AK259" s="474"/>
      <c r="AL259" s="160"/>
      <c r="AM259" s="76"/>
      <c r="AN259" s="76"/>
      <c r="AO259" s="76"/>
      <c r="AP259" s="76"/>
      <c r="AQ259" s="76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4"/>
      <c r="BO259" s="74"/>
      <c r="BP259" s="74"/>
      <c r="BQ259" s="74"/>
      <c r="BR259" s="74"/>
      <c r="BS259" s="74"/>
      <c r="BT259" s="74"/>
      <c r="BU259" s="74"/>
      <c r="BV259" s="74"/>
      <c r="BW259" s="74"/>
      <c r="BX259" s="74"/>
      <c r="BY259" s="74"/>
      <c r="BZ259" s="74"/>
      <c r="CA259" s="74"/>
      <c r="CB259" s="74"/>
      <c r="CC259" s="74"/>
    </row>
    <row r="260" spans="1:81" s="135" customFormat="1" ht="18" customHeight="1">
      <c r="A260" s="75"/>
      <c r="B260" s="448">
        <f>Calcu_ADJ!D22</f>
        <v>0</v>
      </c>
      <c r="C260" s="449"/>
      <c r="D260" s="449"/>
      <c r="E260" s="449"/>
      <c r="F260" s="449"/>
      <c r="G260" s="450"/>
      <c r="H260" s="448">
        <f>Calcu_ADJ!E22</f>
        <v>0</v>
      </c>
      <c r="I260" s="449"/>
      <c r="J260" s="449"/>
      <c r="K260" s="449"/>
      <c r="L260" s="449"/>
      <c r="M260" s="450"/>
      <c r="N260" s="448">
        <f>Calcu_ADJ!F22</f>
        <v>0</v>
      </c>
      <c r="O260" s="449"/>
      <c r="P260" s="449"/>
      <c r="Q260" s="449"/>
      <c r="R260" s="449"/>
      <c r="S260" s="450"/>
      <c r="T260" s="448">
        <f>Calcu_ADJ!G22</f>
        <v>0</v>
      </c>
      <c r="U260" s="449"/>
      <c r="V260" s="449"/>
      <c r="W260" s="449"/>
      <c r="X260" s="449"/>
      <c r="Y260" s="450"/>
      <c r="Z260" s="469">
        <f t="shared" si="6"/>
        <v>0</v>
      </c>
      <c r="AA260" s="470"/>
      <c r="AB260" s="470"/>
      <c r="AC260" s="470"/>
      <c r="AD260" s="470"/>
      <c r="AE260" s="471"/>
      <c r="AF260" s="472">
        <f t="shared" si="7"/>
        <v>0</v>
      </c>
      <c r="AG260" s="473"/>
      <c r="AH260" s="473"/>
      <c r="AI260" s="473"/>
      <c r="AJ260" s="473"/>
      <c r="AK260" s="474"/>
      <c r="AL260" s="160"/>
      <c r="AM260" s="76"/>
      <c r="AN260" s="76"/>
      <c r="AO260" s="76"/>
      <c r="AP260" s="76"/>
      <c r="AQ260" s="76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4"/>
      <c r="BO260" s="74"/>
      <c r="BP260" s="74"/>
      <c r="BQ260" s="74"/>
      <c r="BR260" s="74"/>
      <c r="BS260" s="74"/>
      <c r="BT260" s="74"/>
      <c r="BU260" s="74"/>
      <c r="BV260" s="74"/>
      <c r="BW260" s="74"/>
      <c r="BX260" s="74"/>
      <c r="BY260" s="74"/>
      <c r="BZ260" s="74"/>
      <c r="CA260" s="74"/>
      <c r="CB260" s="74"/>
      <c r="CC260" s="74"/>
    </row>
    <row r="261" spans="1:81" s="135" customFormat="1" ht="18" customHeight="1">
      <c r="A261" s="75"/>
      <c r="B261" s="448">
        <f>Calcu_ADJ!D23</f>
        <v>0</v>
      </c>
      <c r="C261" s="449"/>
      <c r="D261" s="449"/>
      <c r="E261" s="449"/>
      <c r="F261" s="449"/>
      <c r="G261" s="450"/>
      <c r="H261" s="448">
        <f>Calcu_ADJ!E23</f>
        <v>0</v>
      </c>
      <c r="I261" s="449"/>
      <c r="J261" s="449"/>
      <c r="K261" s="449"/>
      <c r="L261" s="449"/>
      <c r="M261" s="450"/>
      <c r="N261" s="448">
        <f>Calcu_ADJ!F23</f>
        <v>0</v>
      </c>
      <c r="O261" s="449"/>
      <c r="P261" s="449"/>
      <c r="Q261" s="449"/>
      <c r="R261" s="449"/>
      <c r="S261" s="450"/>
      <c r="T261" s="448">
        <f>Calcu_ADJ!G23</f>
        <v>0</v>
      </c>
      <c r="U261" s="449"/>
      <c r="V261" s="449"/>
      <c r="W261" s="449"/>
      <c r="X261" s="449"/>
      <c r="Y261" s="450"/>
      <c r="Z261" s="469">
        <f t="shared" si="6"/>
        <v>0</v>
      </c>
      <c r="AA261" s="470"/>
      <c r="AB261" s="470"/>
      <c r="AC261" s="470"/>
      <c r="AD261" s="470"/>
      <c r="AE261" s="471"/>
      <c r="AF261" s="472">
        <f t="shared" si="7"/>
        <v>0</v>
      </c>
      <c r="AG261" s="473"/>
      <c r="AH261" s="473"/>
      <c r="AI261" s="473"/>
      <c r="AJ261" s="473"/>
      <c r="AK261" s="474"/>
      <c r="AL261" s="160"/>
      <c r="AM261" s="76"/>
      <c r="AN261" s="76"/>
      <c r="AO261" s="76"/>
      <c r="AP261" s="76"/>
      <c r="AQ261" s="76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4"/>
      <c r="BO261" s="74"/>
      <c r="BP261" s="74"/>
      <c r="BQ261" s="74"/>
      <c r="BR261" s="74"/>
      <c r="BS261" s="74"/>
      <c r="BT261" s="74"/>
      <c r="BU261" s="74"/>
      <c r="BV261" s="74"/>
      <c r="BW261" s="74"/>
      <c r="BX261" s="74"/>
      <c r="BY261" s="74"/>
      <c r="BZ261" s="74"/>
      <c r="CA261" s="74"/>
      <c r="CB261" s="74"/>
      <c r="CC261" s="74"/>
    </row>
    <row r="262" spans="1:81" s="135" customFormat="1" ht="18" customHeight="1">
      <c r="A262" s="75"/>
      <c r="B262" s="448">
        <f>Calcu_ADJ!D24</f>
        <v>0</v>
      </c>
      <c r="C262" s="449"/>
      <c r="D262" s="449"/>
      <c r="E262" s="449"/>
      <c r="F262" s="449"/>
      <c r="G262" s="450"/>
      <c r="H262" s="448">
        <f>Calcu_ADJ!E24</f>
        <v>0</v>
      </c>
      <c r="I262" s="449"/>
      <c r="J262" s="449"/>
      <c r="K262" s="449"/>
      <c r="L262" s="449"/>
      <c r="M262" s="450"/>
      <c r="N262" s="448">
        <f>Calcu_ADJ!F24</f>
        <v>0</v>
      </c>
      <c r="O262" s="449"/>
      <c r="P262" s="449"/>
      <c r="Q262" s="449"/>
      <c r="R262" s="449"/>
      <c r="S262" s="450"/>
      <c r="T262" s="448">
        <f>Calcu_ADJ!G24</f>
        <v>0</v>
      </c>
      <c r="U262" s="449"/>
      <c r="V262" s="449"/>
      <c r="W262" s="449"/>
      <c r="X262" s="449"/>
      <c r="Y262" s="450"/>
      <c r="Z262" s="469">
        <f t="shared" si="6"/>
        <v>0</v>
      </c>
      <c r="AA262" s="470"/>
      <c r="AB262" s="470"/>
      <c r="AC262" s="470"/>
      <c r="AD262" s="470"/>
      <c r="AE262" s="471"/>
      <c r="AF262" s="472">
        <f t="shared" si="7"/>
        <v>0</v>
      </c>
      <c r="AG262" s="473"/>
      <c r="AH262" s="473"/>
      <c r="AI262" s="473"/>
      <c r="AJ262" s="473"/>
      <c r="AK262" s="474"/>
      <c r="AL262" s="160"/>
      <c r="AM262" s="76"/>
      <c r="AN262" s="76"/>
      <c r="AO262" s="76"/>
      <c r="AP262" s="76"/>
      <c r="AQ262" s="76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4"/>
      <c r="BO262" s="74"/>
      <c r="BP262" s="74"/>
      <c r="BQ262" s="74"/>
      <c r="BR262" s="74"/>
      <c r="BS262" s="74"/>
      <c r="BT262" s="74"/>
      <c r="BU262" s="74"/>
      <c r="BV262" s="74"/>
      <c r="BW262" s="74"/>
      <c r="BX262" s="74"/>
      <c r="BY262" s="74"/>
      <c r="BZ262" s="74"/>
      <c r="CA262" s="74"/>
      <c r="CB262" s="74"/>
      <c r="CC262" s="74"/>
    </row>
    <row r="263" spans="1:81" s="135" customFormat="1" ht="18" customHeight="1">
      <c r="A263" s="75"/>
      <c r="B263" s="448">
        <f>Calcu_ADJ!D25</f>
        <v>0</v>
      </c>
      <c r="C263" s="449"/>
      <c r="D263" s="449"/>
      <c r="E263" s="449"/>
      <c r="F263" s="449"/>
      <c r="G263" s="450"/>
      <c r="H263" s="448">
        <f>Calcu_ADJ!E25</f>
        <v>0</v>
      </c>
      <c r="I263" s="449"/>
      <c r="J263" s="449"/>
      <c r="K263" s="449"/>
      <c r="L263" s="449"/>
      <c r="M263" s="450"/>
      <c r="N263" s="448">
        <f>Calcu_ADJ!F25</f>
        <v>0</v>
      </c>
      <c r="O263" s="449"/>
      <c r="P263" s="449"/>
      <c r="Q263" s="449"/>
      <c r="R263" s="449"/>
      <c r="S263" s="450"/>
      <c r="T263" s="448">
        <f>Calcu_ADJ!G25</f>
        <v>0</v>
      </c>
      <c r="U263" s="449"/>
      <c r="V263" s="449"/>
      <c r="W263" s="449"/>
      <c r="X263" s="449"/>
      <c r="Y263" s="450"/>
      <c r="Z263" s="469">
        <f t="shared" si="6"/>
        <v>0</v>
      </c>
      <c r="AA263" s="470"/>
      <c r="AB263" s="470"/>
      <c r="AC263" s="470"/>
      <c r="AD263" s="470"/>
      <c r="AE263" s="471"/>
      <c r="AF263" s="472">
        <f t="shared" si="7"/>
        <v>0</v>
      </c>
      <c r="AG263" s="473"/>
      <c r="AH263" s="473"/>
      <c r="AI263" s="473"/>
      <c r="AJ263" s="473"/>
      <c r="AK263" s="474"/>
      <c r="AL263" s="160"/>
      <c r="AM263" s="76"/>
      <c r="AN263" s="76"/>
      <c r="AO263" s="76"/>
      <c r="AP263" s="76"/>
      <c r="AQ263" s="76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4"/>
      <c r="BO263" s="74"/>
      <c r="BP263" s="74"/>
      <c r="BQ263" s="74"/>
      <c r="BR263" s="74"/>
      <c r="BS263" s="74"/>
      <c r="BT263" s="74"/>
      <c r="BU263" s="74"/>
      <c r="BV263" s="74"/>
      <c r="BW263" s="74"/>
      <c r="BX263" s="74"/>
      <c r="BY263" s="74"/>
      <c r="BZ263" s="74"/>
      <c r="CA263" s="74"/>
      <c r="CB263" s="74"/>
      <c r="CC263" s="74"/>
    </row>
    <row r="264" spans="1:81" s="135" customFormat="1" ht="18" customHeight="1">
      <c r="A264" s="75"/>
      <c r="B264" s="448">
        <f>Calcu_ADJ!D26</f>
        <v>0</v>
      </c>
      <c r="C264" s="449"/>
      <c r="D264" s="449"/>
      <c r="E264" s="449"/>
      <c r="F264" s="449"/>
      <c r="G264" s="450"/>
      <c r="H264" s="448">
        <f>Calcu_ADJ!E26</f>
        <v>0</v>
      </c>
      <c r="I264" s="449"/>
      <c r="J264" s="449"/>
      <c r="K264" s="449"/>
      <c r="L264" s="449"/>
      <c r="M264" s="450"/>
      <c r="N264" s="448">
        <f>Calcu_ADJ!F26</f>
        <v>0</v>
      </c>
      <c r="O264" s="449"/>
      <c r="P264" s="449"/>
      <c r="Q264" s="449"/>
      <c r="R264" s="449"/>
      <c r="S264" s="450"/>
      <c r="T264" s="448">
        <f>Calcu_ADJ!G26</f>
        <v>0</v>
      </c>
      <c r="U264" s="449"/>
      <c r="V264" s="449"/>
      <c r="W264" s="449"/>
      <c r="X264" s="449"/>
      <c r="Y264" s="450"/>
      <c r="Z264" s="469">
        <f t="shared" si="6"/>
        <v>0</v>
      </c>
      <c r="AA264" s="470"/>
      <c r="AB264" s="470"/>
      <c r="AC264" s="470"/>
      <c r="AD264" s="470"/>
      <c r="AE264" s="471"/>
      <c r="AF264" s="472">
        <f t="shared" si="7"/>
        <v>0</v>
      </c>
      <c r="AG264" s="473"/>
      <c r="AH264" s="473"/>
      <c r="AI264" s="473"/>
      <c r="AJ264" s="473"/>
      <c r="AK264" s="474"/>
      <c r="AL264" s="160"/>
      <c r="AM264" s="76"/>
      <c r="AN264" s="76"/>
      <c r="AO264" s="76"/>
      <c r="AP264" s="76"/>
      <c r="AQ264" s="76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O264" s="74"/>
      <c r="BP264" s="74"/>
      <c r="BQ264" s="74"/>
      <c r="BR264" s="74"/>
      <c r="BS264" s="74"/>
      <c r="BT264" s="74"/>
      <c r="BU264" s="74"/>
      <c r="BV264" s="74"/>
      <c r="BW264" s="74"/>
      <c r="BX264" s="74"/>
      <c r="BY264" s="74"/>
      <c r="BZ264" s="74"/>
      <c r="CA264" s="74"/>
      <c r="CB264" s="74"/>
      <c r="CC264" s="74"/>
    </row>
    <row r="265" spans="1:81" s="135" customFormat="1" ht="18" customHeight="1">
      <c r="A265" s="75"/>
      <c r="B265" s="448">
        <f>Calcu_ADJ!D27</f>
        <v>0</v>
      </c>
      <c r="C265" s="449"/>
      <c r="D265" s="449"/>
      <c r="E265" s="449"/>
      <c r="F265" s="449"/>
      <c r="G265" s="450"/>
      <c r="H265" s="448">
        <f>Calcu_ADJ!E27</f>
        <v>0</v>
      </c>
      <c r="I265" s="449"/>
      <c r="J265" s="449"/>
      <c r="K265" s="449"/>
      <c r="L265" s="449"/>
      <c r="M265" s="450"/>
      <c r="N265" s="448">
        <f>Calcu_ADJ!F27</f>
        <v>0</v>
      </c>
      <c r="O265" s="449"/>
      <c r="P265" s="449"/>
      <c r="Q265" s="449"/>
      <c r="R265" s="449"/>
      <c r="S265" s="450"/>
      <c r="T265" s="448">
        <f>Calcu_ADJ!G27</f>
        <v>0</v>
      </c>
      <c r="U265" s="449"/>
      <c r="V265" s="449"/>
      <c r="W265" s="449"/>
      <c r="X265" s="449"/>
      <c r="Y265" s="450"/>
      <c r="Z265" s="469">
        <f t="shared" si="6"/>
        <v>0</v>
      </c>
      <c r="AA265" s="470"/>
      <c r="AB265" s="470"/>
      <c r="AC265" s="470"/>
      <c r="AD265" s="470"/>
      <c r="AE265" s="471"/>
      <c r="AF265" s="472">
        <f t="shared" si="7"/>
        <v>0</v>
      </c>
      <c r="AG265" s="473"/>
      <c r="AH265" s="473"/>
      <c r="AI265" s="473"/>
      <c r="AJ265" s="473"/>
      <c r="AK265" s="474"/>
      <c r="AL265" s="160"/>
      <c r="AM265" s="76"/>
      <c r="AN265" s="76"/>
      <c r="AO265" s="76"/>
      <c r="AP265" s="76"/>
      <c r="AQ265" s="76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  <c r="BM265" s="74"/>
      <c r="BN265" s="74"/>
      <c r="BO265" s="74"/>
      <c r="BP265" s="74"/>
      <c r="BQ265" s="74"/>
      <c r="BR265" s="74"/>
      <c r="BS265" s="74"/>
      <c r="BT265" s="74"/>
      <c r="BU265" s="74"/>
      <c r="BV265" s="74"/>
      <c r="BW265" s="74"/>
      <c r="BX265" s="74"/>
      <c r="BY265" s="74"/>
      <c r="BZ265" s="74"/>
      <c r="CA265" s="74"/>
      <c r="CB265" s="74"/>
      <c r="CC265" s="74"/>
    </row>
    <row r="266" spans="1:81" ht="18" customHeight="1">
      <c r="A266" s="75"/>
      <c r="B266" s="448">
        <f>Calcu_ADJ!D28</f>
        <v>0</v>
      </c>
      <c r="C266" s="449"/>
      <c r="D266" s="449"/>
      <c r="E266" s="449"/>
      <c r="F266" s="449"/>
      <c r="G266" s="450"/>
      <c r="H266" s="448">
        <f>Calcu_ADJ!E28</f>
        <v>0</v>
      </c>
      <c r="I266" s="449"/>
      <c r="J266" s="449"/>
      <c r="K266" s="449"/>
      <c r="L266" s="449"/>
      <c r="M266" s="450"/>
      <c r="N266" s="448">
        <f>Calcu_ADJ!F28</f>
        <v>0</v>
      </c>
      <c r="O266" s="449"/>
      <c r="P266" s="449"/>
      <c r="Q266" s="449"/>
      <c r="R266" s="449"/>
      <c r="S266" s="450"/>
      <c r="T266" s="448">
        <f>Calcu_ADJ!G28</f>
        <v>0</v>
      </c>
      <c r="U266" s="449"/>
      <c r="V266" s="449"/>
      <c r="W266" s="449"/>
      <c r="X266" s="449"/>
      <c r="Y266" s="450"/>
      <c r="Z266" s="469">
        <f t="shared" si="6"/>
        <v>0</v>
      </c>
      <c r="AA266" s="470"/>
      <c r="AB266" s="470"/>
      <c r="AC266" s="470"/>
      <c r="AD266" s="470"/>
      <c r="AE266" s="471"/>
      <c r="AF266" s="472">
        <f t="shared" si="7"/>
        <v>0</v>
      </c>
      <c r="AG266" s="473"/>
      <c r="AH266" s="473"/>
      <c r="AI266" s="473"/>
      <c r="AJ266" s="473"/>
      <c r="AK266" s="474"/>
      <c r="AL266" s="160"/>
      <c r="AM266" s="76"/>
      <c r="AN266" s="76"/>
      <c r="AO266" s="76"/>
      <c r="AP266" s="76"/>
      <c r="AQ266" s="76"/>
      <c r="AR266" s="135"/>
      <c r="AS266" s="135"/>
    </row>
    <row r="267" spans="1:81" ht="18" customHeight="1">
      <c r="A267" s="75"/>
      <c r="B267" s="448">
        <f>Calcu_ADJ!D29</f>
        <v>0</v>
      </c>
      <c r="C267" s="449"/>
      <c r="D267" s="449"/>
      <c r="E267" s="449"/>
      <c r="F267" s="449"/>
      <c r="G267" s="450"/>
      <c r="H267" s="448">
        <f>Calcu_ADJ!E29</f>
        <v>0</v>
      </c>
      <c r="I267" s="449"/>
      <c r="J267" s="449"/>
      <c r="K267" s="449"/>
      <c r="L267" s="449"/>
      <c r="M267" s="450"/>
      <c r="N267" s="448">
        <f>Calcu_ADJ!F29</f>
        <v>0</v>
      </c>
      <c r="O267" s="449"/>
      <c r="P267" s="449"/>
      <c r="Q267" s="449"/>
      <c r="R267" s="449"/>
      <c r="S267" s="450"/>
      <c r="T267" s="448">
        <f>Calcu_ADJ!G29</f>
        <v>0</v>
      </c>
      <c r="U267" s="449"/>
      <c r="V267" s="449"/>
      <c r="W267" s="449"/>
      <c r="X267" s="449"/>
      <c r="Y267" s="450"/>
      <c r="Z267" s="469">
        <f t="shared" si="6"/>
        <v>0</v>
      </c>
      <c r="AA267" s="470"/>
      <c r="AB267" s="470"/>
      <c r="AC267" s="470"/>
      <c r="AD267" s="470"/>
      <c r="AE267" s="471"/>
      <c r="AF267" s="472">
        <f t="shared" si="7"/>
        <v>0</v>
      </c>
      <c r="AG267" s="473"/>
      <c r="AH267" s="473"/>
      <c r="AI267" s="473"/>
      <c r="AJ267" s="473"/>
      <c r="AK267" s="474"/>
      <c r="AL267" s="160"/>
      <c r="AM267" s="76"/>
      <c r="AN267" s="76"/>
      <c r="AO267" s="76"/>
      <c r="AP267" s="76"/>
      <c r="AQ267" s="76"/>
      <c r="AR267" s="135"/>
      <c r="AS267" s="135"/>
    </row>
    <row r="268" spans="1:81" ht="18" customHeight="1">
      <c r="A268" s="75"/>
      <c r="B268" s="448">
        <f>Calcu_ADJ!D30</f>
        <v>0</v>
      </c>
      <c r="C268" s="449"/>
      <c r="D268" s="449"/>
      <c r="E268" s="449"/>
      <c r="F268" s="449"/>
      <c r="G268" s="450"/>
      <c r="H268" s="448">
        <f>Calcu_ADJ!E30</f>
        <v>0</v>
      </c>
      <c r="I268" s="449"/>
      <c r="J268" s="449"/>
      <c r="K268" s="449"/>
      <c r="L268" s="449"/>
      <c r="M268" s="450"/>
      <c r="N268" s="448">
        <f>Calcu_ADJ!F30</f>
        <v>0</v>
      </c>
      <c r="O268" s="449"/>
      <c r="P268" s="449"/>
      <c r="Q268" s="449"/>
      <c r="R268" s="449"/>
      <c r="S268" s="450"/>
      <c r="T268" s="448">
        <f>Calcu_ADJ!G30</f>
        <v>0</v>
      </c>
      <c r="U268" s="449"/>
      <c r="V268" s="449"/>
      <c r="W268" s="449"/>
      <c r="X268" s="449"/>
      <c r="Y268" s="450"/>
      <c r="Z268" s="469">
        <f t="shared" si="6"/>
        <v>0</v>
      </c>
      <c r="AA268" s="470"/>
      <c r="AB268" s="470"/>
      <c r="AC268" s="470"/>
      <c r="AD268" s="470"/>
      <c r="AE268" s="471"/>
      <c r="AF268" s="472">
        <f t="shared" si="7"/>
        <v>0</v>
      </c>
      <c r="AG268" s="473"/>
      <c r="AH268" s="473"/>
      <c r="AI268" s="473"/>
      <c r="AJ268" s="473"/>
      <c r="AK268" s="474"/>
      <c r="AL268" s="160"/>
      <c r="AM268" s="76"/>
      <c r="AN268" s="76"/>
      <c r="AO268" s="76"/>
      <c r="AP268" s="76"/>
      <c r="AQ268" s="76"/>
      <c r="AR268" s="135"/>
      <c r="AS268" s="135"/>
    </row>
    <row r="269" spans="1:81" s="135" customFormat="1" ht="18" customHeight="1">
      <c r="A269" s="75"/>
      <c r="B269" s="163"/>
      <c r="C269" s="163"/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1"/>
      <c r="T269" s="161"/>
      <c r="U269" s="161"/>
      <c r="V269" s="161"/>
      <c r="W269" s="161"/>
      <c r="X269" s="161"/>
      <c r="Y269" s="161"/>
      <c r="Z269" s="77"/>
      <c r="AA269" s="77"/>
      <c r="AB269" s="77"/>
      <c r="AC269" s="77"/>
      <c r="AD269" s="77"/>
      <c r="AE269" s="77"/>
      <c r="AF269" s="164"/>
      <c r="AG269" s="164"/>
      <c r="AH269" s="164"/>
      <c r="AI269" s="164"/>
      <c r="AJ269" s="164"/>
      <c r="AK269" s="164"/>
      <c r="AL269" s="76"/>
      <c r="AM269" s="76"/>
      <c r="AN269" s="76"/>
      <c r="AO269" s="76"/>
      <c r="AP269" s="76"/>
      <c r="AQ269" s="76"/>
    </row>
    <row r="270" spans="1:81" s="135" customFormat="1" ht="18" customHeight="1">
      <c r="A270" s="75"/>
      <c r="B270" s="265" t="s">
        <v>110</v>
      </c>
      <c r="C270" s="266"/>
      <c r="D270" s="266"/>
      <c r="E270" s="266"/>
      <c r="F270" s="266"/>
      <c r="G270" s="266"/>
      <c r="H270" s="266"/>
      <c r="I270" s="266"/>
      <c r="J270" s="266"/>
      <c r="K270" s="266"/>
      <c r="L270" s="266"/>
      <c r="M270" s="266"/>
      <c r="N270" s="266"/>
      <c r="O270" s="266"/>
      <c r="P270" s="266"/>
      <c r="Q270" s="266"/>
      <c r="R270" s="266"/>
      <c r="S270" s="161"/>
      <c r="T270" s="161"/>
      <c r="U270" s="161"/>
      <c r="V270" s="161"/>
      <c r="W270" s="161"/>
      <c r="X270" s="161"/>
      <c r="Y270" s="161"/>
      <c r="Z270" s="77"/>
      <c r="AA270" s="77"/>
      <c r="AB270" s="77"/>
      <c r="AC270" s="77"/>
      <c r="AD270" s="77"/>
      <c r="AE270" s="77"/>
      <c r="AF270" s="164"/>
      <c r="AG270" s="164"/>
      <c r="AH270" s="164"/>
      <c r="AI270" s="164"/>
      <c r="AJ270" s="164"/>
      <c r="AK270" s="164"/>
      <c r="AL270" s="76"/>
      <c r="AM270" s="76"/>
      <c r="AN270" s="76"/>
      <c r="AO270" s="76"/>
      <c r="AP270" s="76"/>
      <c r="AQ270" s="76"/>
    </row>
    <row r="271" spans="1:81" ht="18" customHeight="1">
      <c r="A271" s="75"/>
      <c r="B271" s="476" t="s">
        <v>432</v>
      </c>
      <c r="C271" s="477"/>
      <c r="D271" s="477"/>
      <c r="E271" s="477"/>
      <c r="F271" s="477"/>
      <c r="G271" s="478"/>
      <c r="H271" s="517" t="s">
        <v>111</v>
      </c>
      <c r="I271" s="517"/>
      <c r="J271" s="517"/>
      <c r="K271" s="517"/>
      <c r="L271" s="517"/>
      <c r="M271" s="517"/>
      <c r="N271" s="517"/>
      <c r="O271" s="517"/>
      <c r="P271" s="517"/>
      <c r="Q271" s="517"/>
      <c r="R271" s="517"/>
      <c r="S271" s="517"/>
      <c r="T271" s="517"/>
      <c r="U271" s="517"/>
      <c r="V271" s="517"/>
      <c r="W271" s="518" t="s">
        <v>112</v>
      </c>
      <c r="X271" s="519"/>
      <c r="Y271" s="519"/>
      <c r="Z271" s="519"/>
      <c r="AA271" s="520"/>
      <c r="AB271" s="135"/>
      <c r="AT271" s="74"/>
    </row>
    <row r="272" spans="1:81" ht="18" customHeight="1">
      <c r="A272" s="75"/>
      <c r="B272" s="479"/>
      <c r="C272" s="480"/>
      <c r="D272" s="480"/>
      <c r="E272" s="480"/>
      <c r="F272" s="480"/>
      <c r="G272" s="481"/>
      <c r="H272" s="517" t="s">
        <v>113</v>
      </c>
      <c r="I272" s="517"/>
      <c r="J272" s="517"/>
      <c r="K272" s="517"/>
      <c r="L272" s="517"/>
      <c r="M272" s="517" t="s">
        <v>114</v>
      </c>
      <c r="N272" s="517"/>
      <c r="O272" s="517"/>
      <c r="P272" s="517"/>
      <c r="Q272" s="517"/>
      <c r="R272" s="517" t="s">
        <v>115</v>
      </c>
      <c r="S272" s="517"/>
      <c r="T272" s="517"/>
      <c r="U272" s="517"/>
      <c r="V272" s="517"/>
      <c r="W272" s="521" t="s">
        <v>433</v>
      </c>
      <c r="X272" s="522"/>
      <c r="Y272" s="522"/>
      <c r="Z272" s="522"/>
      <c r="AA272" s="522"/>
      <c r="AB272" s="135"/>
      <c r="AT272" s="74"/>
    </row>
    <row r="273" spans="1:46" ht="18" customHeight="1">
      <c r="A273" s="75"/>
      <c r="B273" s="448">
        <f>Calcu_ADJ!D13</f>
        <v>0</v>
      </c>
      <c r="C273" s="449"/>
      <c r="D273" s="449"/>
      <c r="E273" s="449"/>
      <c r="F273" s="449"/>
      <c r="G273" s="450"/>
      <c r="H273" s="475">
        <f>Calcu_ADJ!H13</f>
        <v>0</v>
      </c>
      <c r="I273" s="475"/>
      <c r="J273" s="475"/>
      <c r="K273" s="475"/>
      <c r="L273" s="475"/>
      <c r="M273" s="475">
        <f>Calcu_ADJ!I13</f>
        <v>0</v>
      </c>
      <c r="N273" s="475"/>
      <c r="O273" s="475"/>
      <c r="P273" s="475"/>
      <c r="Q273" s="475"/>
      <c r="R273" s="475">
        <f>Calcu_ADJ!J13</f>
        <v>0</v>
      </c>
      <c r="S273" s="475"/>
      <c r="T273" s="475"/>
      <c r="U273" s="475"/>
      <c r="V273" s="475"/>
      <c r="W273" s="452">
        <f>Calcu_ADJ!K13</f>
        <v>0</v>
      </c>
      <c r="X273" s="452"/>
      <c r="Y273" s="452"/>
      <c r="Z273" s="452"/>
      <c r="AA273" s="452"/>
      <c r="AB273" s="135"/>
      <c r="AT273" s="74"/>
    </row>
    <row r="274" spans="1:46" ht="18" customHeight="1">
      <c r="A274" s="75"/>
      <c r="B274" s="448">
        <f>Calcu_ADJ!D14</f>
        <v>0</v>
      </c>
      <c r="C274" s="449"/>
      <c r="D274" s="449"/>
      <c r="E274" s="449"/>
      <c r="F274" s="449"/>
      <c r="G274" s="450"/>
      <c r="H274" s="475">
        <f>Calcu_ADJ!H14</f>
        <v>0</v>
      </c>
      <c r="I274" s="475"/>
      <c r="J274" s="475"/>
      <c r="K274" s="475"/>
      <c r="L274" s="475"/>
      <c r="M274" s="475">
        <f>Calcu_ADJ!I14</f>
        <v>0</v>
      </c>
      <c r="N274" s="475"/>
      <c r="O274" s="475"/>
      <c r="P274" s="475"/>
      <c r="Q274" s="475"/>
      <c r="R274" s="475">
        <f>Calcu_ADJ!J14</f>
        <v>0</v>
      </c>
      <c r="S274" s="475"/>
      <c r="T274" s="475"/>
      <c r="U274" s="475"/>
      <c r="V274" s="475"/>
      <c r="W274" s="452">
        <f>Calcu_ADJ!K14</f>
        <v>0</v>
      </c>
      <c r="X274" s="452"/>
      <c r="Y274" s="452"/>
      <c r="Z274" s="452"/>
      <c r="AA274" s="452"/>
      <c r="AB274" s="135"/>
      <c r="AT274" s="74"/>
    </row>
    <row r="275" spans="1:46" ht="18" customHeight="1">
      <c r="A275" s="75"/>
      <c r="B275" s="448">
        <f>Calcu_ADJ!D15</f>
        <v>0</v>
      </c>
      <c r="C275" s="449"/>
      <c r="D275" s="449"/>
      <c r="E275" s="449"/>
      <c r="F275" s="449"/>
      <c r="G275" s="450"/>
      <c r="H275" s="475">
        <f>Calcu_ADJ!H15</f>
        <v>0</v>
      </c>
      <c r="I275" s="475"/>
      <c r="J275" s="475"/>
      <c r="K275" s="475"/>
      <c r="L275" s="475"/>
      <c r="M275" s="475">
        <f>Calcu_ADJ!I15</f>
        <v>0</v>
      </c>
      <c r="N275" s="475"/>
      <c r="O275" s="475"/>
      <c r="P275" s="475"/>
      <c r="Q275" s="475"/>
      <c r="R275" s="475">
        <f>Calcu_ADJ!J15</f>
        <v>0</v>
      </c>
      <c r="S275" s="475"/>
      <c r="T275" s="475"/>
      <c r="U275" s="475"/>
      <c r="V275" s="475"/>
      <c r="W275" s="452">
        <f>Calcu_ADJ!K15</f>
        <v>0</v>
      </c>
      <c r="X275" s="452"/>
      <c r="Y275" s="452"/>
      <c r="Z275" s="452"/>
      <c r="AA275" s="452"/>
      <c r="AB275" s="135"/>
      <c r="AT275" s="74"/>
    </row>
    <row r="276" spans="1:46" ht="18" customHeight="1">
      <c r="A276" s="75"/>
      <c r="B276" s="448">
        <f>Calcu_ADJ!D16</f>
        <v>0</v>
      </c>
      <c r="C276" s="449"/>
      <c r="D276" s="449"/>
      <c r="E276" s="449"/>
      <c r="F276" s="449"/>
      <c r="G276" s="450"/>
      <c r="H276" s="475">
        <f>Calcu_ADJ!H16</f>
        <v>0</v>
      </c>
      <c r="I276" s="475"/>
      <c r="J276" s="475"/>
      <c r="K276" s="475"/>
      <c r="L276" s="475"/>
      <c r="M276" s="475">
        <f>Calcu_ADJ!I16</f>
        <v>0</v>
      </c>
      <c r="N276" s="475"/>
      <c r="O276" s="475"/>
      <c r="P276" s="475"/>
      <c r="Q276" s="475"/>
      <c r="R276" s="475">
        <f>Calcu_ADJ!J16</f>
        <v>0</v>
      </c>
      <c r="S276" s="475"/>
      <c r="T276" s="475"/>
      <c r="U276" s="475"/>
      <c r="V276" s="475"/>
      <c r="W276" s="452">
        <f>Calcu_ADJ!K16</f>
        <v>0</v>
      </c>
      <c r="X276" s="452"/>
      <c r="Y276" s="452"/>
      <c r="Z276" s="452"/>
      <c r="AA276" s="452"/>
      <c r="AB276" s="135"/>
      <c r="AT276" s="74"/>
    </row>
    <row r="277" spans="1:46" ht="18" customHeight="1">
      <c r="A277" s="75"/>
      <c r="B277" s="448">
        <f>Calcu_ADJ!D17</f>
        <v>0</v>
      </c>
      <c r="C277" s="449"/>
      <c r="D277" s="449"/>
      <c r="E277" s="449"/>
      <c r="F277" s="449"/>
      <c r="G277" s="450"/>
      <c r="H277" s="475">
        <f>Calcu_ADJ!H17</f>
        <v>0</v>
      </c>
      <c r="I277" s="475"/>
      <c r="J277" s="475"/>
      <c r="K277" s="475"/>
      <c r="L277" s="475"/>
      <c r="M277" s="475">
        <f>Calcu_ADJ!I17</f>
        <v>0</v>
      </c>
      <c r="N277" s="475"/>
      <c r="O277" s="475"/>
      <c r="P277" s="475"/>
      <c r="Q277" s="475"/>
      <c r="R277" s="475">
        <f>Calcu_ADJ!J17</f>
        <v>0</v>
      </c>
      <c r="S277" s="475"/>
      <c r="T277" s="475"/>
      <c r="U277" s="475"/>
      <c r="V277" s="475"/>
      <c r="W277" s="452">
        <f>Calcu_ADJ!K17</f>
        <v>0</v>
      </c>
      <c r="X277" s="452"/>
      <c r="Y277" s="452"/>
      <c r="Z277" s="452"/>
      <c r="AA277" s="452"/>
      <c r="AB277" s="135"/>
      <c r="AT277" s="74"/>
    </row>
    <row r="278" spans="1:46" ht="18" customHeight="1">
      <c r="A278" s="75"/>
      <c r="B278" s="448">
        <f>Calcu_ADJ!D18</f>
        <v>0</v>
      </c>
      <c r="C278" s="449"/>
      <c r="D278" s="449"/>
      <c r="E278" s="449"/>
      <c r="F278" s="449"/>
      <c r="G278" s="450"/>
      <c r="H278" s="475">
        <f>Calcu_ADJ!H18</f>
        <v>0</v>
      </c>
      <c r="I278" s="475"/>
      <c r="J278" s="475"/>
      <c r="K278" s="475"/>
      <c r="L278" s="475"/>
      <c r="M278" s="475">
        <f>Calcu_ADJ!I18</f>
        <v>0</v>
      </c>
      <c r="N278" s="475"/>
      <c r="O278" s="475"/>
      <c r="P278" s="475"/>
      <c r="Q278" s="475"/>
      <c r="R278" s="475">
        <f>Calcu_ADJ!J18</f>
        <v>0</v>
      </c>
      <c r="S278" s="475"/>
      <c r="T278" s="475"/>
      <c r="U278" s="475"/>
      <c r="V278" s="475"/>
      <c r="W278" s="452">
        <f>Calcu_ADJ!K18</f>
        <v>0</v>
      </c>
      <c r="X278" s="452"/>
      <c r="Y278" s="452"/>
      <c r="Z278" s="452"/>
      <c r="AA278" s="452"/>
      <c r="AB278" s="135"/>
      <c r="AT278" s="74"/>
    </row>
    <row r="279" spans="1:46" ht="18" customHeight="1">
      <c r="A279" s="75"/>
      <c r="B279" s="448">
        <f>Calcu_ADJ!D19</f>
        <v>0</v>
      </c>
      <c r="C279" s="449"/>
      <c r="D279" s="449"/>
      <c r="E279" s="449"/>
      <c r="F279" s="449"/>
      <c r="G279" s="450"/>
      <c r="H279" s="475">
        <f>Calcu_ADJ!H19</f>
        <v>0</v>
      </c>
      <c r="I279" s="475"/>
      <c r="J279" s="475"/>
      <c r="K279" s="475"/>
      <c r="L279" s="475"/>
      <c r="M279" s="475">
        <f>Calcu_ADJ!I19</f>
        <v>0</v>
      </c>
      <c r="N279" s="475"/>
      <c r="O279" s="475"/>
      <c r="P279" s="475"/>
      <c r="Q279" s="475"/>
      <c r="R279" s="475">
        <f>Calcu_ADJ!J19</f>
        <v>0</v>
      </c>
      <c r="S279" s="475"/>
      <c r="T279" s="475"/>
      <c r="U279" s="475"/>
      <c r="V279" s="475"/>
      <c r="W279" s="452">
        <f>Calcu_ADJ!K19</f>
        <v>0</v>
      </c>
      <c r="X279" s="452"/>
      <c r="Y279" s="452"/>
      <c r="Z279" s="452"/>
      <c r="AA279" s="452"/>
      <c r="AB279" s="135"/>
      <c r="AT279" s="74"/>
    </row>
    <row r="280" spans="1:46" ht="18" customHeight="1">
      <c r="A280" s="75"/>
      <c r="B280" s="448">
        <f>Calcu_ADJ!D20</f>
        <v>0</v>
      </c>
      <c r="C280" s="449"/>
      <c r="D280" s="449"/>
      <c r="E280" s="449"/>
      <c r="F280" s="449"/>
      <c r="G280" s="450"/>
      <c r="H280" s="475">
        <f>Calcu_ADJ!H20</f>
        <v>0</v>
      </c>
      <c r="I280" s="475"/>
      <c r="J280" s="475"/>
      <c r="K280" s="475"/>
      <c r="L280" s="475"/>
      <c r="M280" s="475">
        <f>Calcu_ADJ!I20</f>
        <v>0</v>
      </c>
      <c r="N280" s="475"/>
      <c r="O280" s="475"/>
      <c r="P280" s="475"/>
      <c r="Q280" s="475"/>
      <c r="R280" s="475">
        <f>Calcu_ADJ!J20</f>
        <v>0</v>
      </c>
      <c r="S280" s="475"/>
      <c r="T280" s="475"/>
      <c r="U280" s="475"/>
      <c r="V280" s="475"/>
      <c r="W280" s="452">
        <f>Calcu_ADJ!K20</f>
        <v>0</v>
      </c>
      <c r="X280" s="452"/>
      <c r="Y280" s="452"/>
      <c r="Z280" s="452"/>
      <c r="AA280" s="452"/>
      <c r="AB280" s="135"/>
      <c r="AT280" s="74"/>
    </row>
    <row r="281" spans="1:46" ht="18" customHeight="1">
      <c r="A281" s="75"/>
      <c r="B281" s="448">
        <f>Calcu_ADJ!D21</f>
        <v>0</v>
      </c>
      <c r="C281" s="449"/>
      <c r="D281" s="449"/>
      <c r="E281" s="449"/>
      <c r="F281" s="449"/>
      <c r="G281" s="450"/>
      <c r="H281" s="475">
        <f>Calcu_ADJ!H21</f>
        <v>0</v>
      </c>
      <c r="I281" s="475"/>
      <c r="J281" s="475"/>
      <c r="K281" s="475"/>
      <c r="L281" s="475"/>
      <c r="M281" s="475">
        <f>Calcu_ADJ!I21</f>
        <v>0</v>
      </c>
      <c r="N281" s="475"/>
      <c r="O281" s="475"/>
      <c r="P281" s="475"/>
      <c r="Q281" s="475"/>
      <c r="R281" s="475">
        <f>Calcu_ADJ!J21</f>
        <v>0</v>
      </c>
      <c r="S281" s="475"/>
      <c r="T281" s="475"/>
      <c r="U281" s="475"/>
      <c r="V281" s="475"/>
      <c r="W281" s="452">
        <f>Calcu_ADJ!K21</f>
        <v>0</v>
      </c>
      <c r="X281" s="452"/>
      <c r="Y281" s="452"/>
      <c r="Z281" s="452"/>
      <c r="AA281" s="452"/>
      <c r="AB281" s="135"/>
      <c r="AT281" s="74"/>
    </row>
    <row r="282" spans="1:46" ht="18" customHeight="1">
      <c r="A282" s="75"/>
      <c r="B282" s="448">
        <f>Calcu_ADJ!D22</f>
        <v>0</v>
      </c>
      <c r="C282" s="449"/>
      <c r="D282" s="449"/>
      <c r="E282" s="449"/>
      <c r="F282" s="449"/>
      <c r="G282" s="450"/>
      <c r="H282" s="475">
        <f>Calcu_ADJ!H22</f>
        <v>0</v>
      </c>
      <c r="I282" s="475"/>
      <c r="J282" s="475"/>
      <c r="K282" s="475"/>
      <c r="L282" s="475"/>
      <c r="M282" s="475">
        <f>Calcu_ADJ!I22</f>
        <v>0</v>
      </c>
      <c r="N282" s="475"/>
      <c r="O282" s="475"/>
      <c r="P282" s="475"/>
      <c r="Q282" s="475"/>
      <c r="R282" s="475">
        <f>Calcu_ADJ!J22</f>
        <v>0</v>
      </c>
      <c r="S282" s="475"/>
      <c r="T282" s="475"/>
      <c r="U282" s="475"/>
      <c r="V282" s="475"/>
      <c r="W282" s="452">
        <f>Calcu_ADJ!K22</f>
        <v>0</v>
      </c>
      <c r="X282" s="452"/>
      <c r="Y282" s="452"/>
      <c r="Z282" s="452"/>
      <c r="AA282" s="452"/>
      <c r="AB282" s="135"/>
      <c r="AT282" s="74"/>
    </row>
    <row r="283" spans="1:46" ht="18" customHeight="1">
      <c r="A283" s="75"/>
      <c r="B283" s="448">
        <f>Calcu_ADJ!D23</f>
        <v>0</v>
      </c>
      <c r="C283" s="449"/>
      <c r="D283" s="449"/>
      <c r="E283" s="449"/>
      <c r="F283" s="449"/>
      <c r="G283" s="450"/>
      <c r="H283" s="475">
        <f>Calcu_ADJ!H23</f>
        <v>0</v>
      </c>
      <c r="I283" s="475"/>
      <c r="J283" s="475"/>
      <c r="K283" s="475"/>
      <c r="L283" s="475"/>
      <c r="M283" s="475">
        <f>Calcu_ADJ!I23</f>
        <v>0</v>
      </c>
      <c r="N283" s="475"/>
      <c r="O283" s="475"/>
      <c r="P283" s="475"/>
      <c r="Q283" s="475"/>
      <c r="R283" s="475">
        <f>Calcu_ADJ!J23</f>
        <v>0</v>
      </c>
      <c r="S283" s="475"/>
      <c r="T283" s="475"/>
      <c r="U283" s="475"/>
      <c r="V283" s="475"/>
      <c r="W283" s="452">
        <f>Calcu_ADJ!K23</f>
        <v>0</v>
      </c>
      <c r="X283" s="452"/>
      <c r="Y283" s="452"/>
      <c r="Z283" s="452"/>
      <c r="AA283" s="452"/>
      <c r="AB283" s="135"/>
      <c r="AT283" s="74"/>
    </row>
    <row r="284" spans="1:46" ht="18" customHeight="1">
      <c r="A284" s="75"/>
      <c r="B284" s="448">
        <f>Calcu_ADJ!D24</f>
        <v>0</v>
      </c>
      <c r="C284" s="449"/>
      <c r="D284" s="449"/>
      <c r="E284" s="449"/>
      <c r="F284" s="449"/>
      <c r="G284" s="450"/>
      <c r="H284" s="475">
        <f>Calcu_ADJ!H24</f>
        <v>0</v>
      </c>
      <c r="I284" s="475"/>
      <c r="J284" s="475"/>
      <c r="K284" s="475"/>
      <c r="L284" s="475"/>
      <c r="M284" s="475">
        <f>Calcu_ADJ!I24</f>
        <v>0</v>
      </c>
      <c r="N284" s="475"/>
      <c r="O284" s="475"/>
      <c r="P284" s="475"/>
      <c r="Q284" s="475"/>
      <c r="R284" s="475">
        <f>Calcu_ADJ!J24</f>
        <v>0</v>
      </c>
      <c r="S284" s="475"/>
      <c r="T284" s="475"/>
      <c r="U284" s="475"/>
      <c r="V284" s="475"/>
      <c r="W284" s="452">
        <f>Calcu_ADJ!K24</f>
        <v>0</v>
      </c>
      <c r="X284" s="452"/>
      <c r="Y284" s="452"/>
      <c r="Z284" s="452"/>
      <c r="AA284" s="452"/>
      <c r="AB284" s="135"/>
      <c r="AT284" s="74"/>
    </row>
    <row r="285" spans="1:46" ht="18" customHeight="1">
      <c r="A285" s="75"/>
      <c r="B285" s="448">
        <f>Calcu_ADJ!D25</f>
        <v>0</v>
      </c>
      <c r="C285" s="449"/>
      <c r="D285" s="449"/>
      <c r="E285" s="449"/>
      <c r="F285" s="449"/>
      <c r="G285" s="450"/>
      <c r="H285" s="475">
        <f>Calcu_ADJ!H25</f>
        <v>0</v>
      </c>
      <c r="I285" s="475"/>
      <c r="J285" s="475"/>
      <c r="K285" s="475"/>
      <c r="L285" s="475"/>
      <c r="M285" s="475">
        <f>Calcu_ADJ!I25</f>
        <v>0</v>
      </c>
      <c r="N285" s="475"/>
      <c r="O285" s="475"/>
      <c r="P285" s="475"/>
      <c r="Q285" s="475"/>
      <c r="R285" s="475">
        <f>Calcu_ADJ!J25</f>
        <v>0</v>
      </c>
      <c r="S285" s="475"/>
      <c r="T285" s="475"/>
      <c r="U285" s="475"/>
      <c r="V285" s="475"/>
      <c r="W285" s="452">
        <f>Calcu_ADJ!K25</f>
        <v>0</v>
      </c>
      <c r="X285" s="452"/>
      <c r="Y285" s="452"/>
      <c r="Z285" s="452"/>
      <c r="AA285" s="452"/>
      <c r="AB285" s="135"/>
      <c r="AT285" s="74"/>
    </row>
    <row r="286" spans="1:46" ht="18" customHeight="1">
      <c r="A286" s="75"/>
      <c r="B286" s="448">
        <f>Calcu_ADJ!D26</f>
        <v>0</v>
      </c>
      <c r="C286" s="449"/>
      <c r="D286" s="449"/>
      <c r="E286" s="449"/>
      <c r="F286" s="449"/>
      <c r="G286" s="450"/>
      <c r="H286" s="475">
        <f>Calcu_ADJ!H26</f>
        <v>0</v>
      </c>
      <c r="I286" s="475"/>
      <c r="J286" s="475"/>
      <c r="K286" s="475"/>
      <c r="L286" s="475"/>
      <c r="M286" s="475">
        <f>Calcu_ADJ!I26</f>
        <v>0</v>
      </c>
      <c r="N286" s="475"/>
      <c r="O286" s="475"/>
      <c r="P286" s="475"/>
      <c r="Q286" s="475"/>
      <c r="R286" s="475">
        <f>Calcu_ADJ!J26</f>
        <v>0</v>
      </c>
      <c r="S286" s="475"/>
      <c r="T286" s="475"/>
      <c r="U286" s="475"/>
      <c r="V286" s="475"/>
      <c r="W286" s="452">
        <f>Calcu_ADJ!K26</f>
        <v>0</v>
      </c>
      <c r="X286" s="452"/>
      <c r="Y286" s="452"/>
      <c r="Z286" s="452"/>
      <c r="AA286" s="452"/>
      <c r="AB286" s="135"/>
      <c r="AT286" s="74"/>
    </row>
    <row r="287" spans="1:46" ht="18" customHeight="1">
      <c r="A287" s="75"/>
      <c r="B287" s="448">
        <f>Calcu_ADJ!D27</f>
        <v>0</v>
      </c>
      <c r="C287" s="449"/>
      <c r="D287" s="449"/>
      <c r="E287" s="449"/>
      <c r="F287" s="449"/>
      <c r="G287" s="450"/>
      <c r="H287" s="475">
        <f>Calcu_ADJ!H27</f>
        <v>0</v>
      </c>
      <c r="I287" s="475"/>
      <c r="J287" s="475"/>
      <c r="K287" s="475"/>
      <c r="L287" s="475"/>
      <c r="M287" s="475">
        <f>Calcu_ADJ!I27</f>
        <v>0</v>
      </c>
      <c r="N287" s="475"/>
      <c r="O287" s="475"/>
      <c r="P287" s="475"/>
      <c r="Q287" s="475"/>
      <c r="R287" s="475">
        <f>Calcu_ADJ!J27</f>
        <v>0</v>
      </c>
      <c r="S287" s="475"/>
      <c r="T287" s="475"/>
      <c r="U287" s="475"/>
      <c r="V287" s="475"/>
      <c r="W287" s="452">
        <f>Calcu_ADJ!K27</f>
        <v>0</v>
      </c>
      <c r="X287" s="452"/>
      <c r="Y287" s="452"/>
      <c r="Z287" s="452"/>
      <c r="AA287" s="452"/>
      <c r="AB287" s="135"/>
      <c r="AT287" s="74"/>
    </row>
    <row r="288" spans="1:46" ht="18" customHeight="1">
      <c r="A288" s="75"/>
      <c r="B288" s="448">
        <f>Calcu_ADJ!D28</f>
        <v>0</v>
      </c>
      <c r="C288" s="449"/>
      <c r="D288" s="449"/>
      <c r="E288" s="449"/>
      <c r="F288" s="449"/>
      <c r="G288" s="450"/>
      <c r="H288" s="475">
        <f>Calcu_ADJ!H28</f>
        <v>0</v>
      </c>
      <c r="I288" s="475"/>
      <c r="J288" s="475"/>
      <c r="K288" s="475"/>
      <c r="L288" s="475"/>
      <c r="M288" s="475">
        <f>Calcu_ADJ!I28</f>
        <v>0</v>
      </c>
      <c r="N288" s="475"/>
      <c r="O288" s="475"/>
      <c r="P288" s="475"/>
      <c r="Q288" s="475"/>
      <c r="R288" s="475">
        <f>Calcu_ADJ!J28</f>
        <v>0</v>
      </c>
      <c r="S288" s="475"/>
      <c r="T288" s="475"/>
      <c r="U288" s="475"/>
      <c r="V288" s="475"/>
      <c r="W288" s="452">
        <f>Calcu_ADJ!K28</f>
        <v>0</v>
      </c>
      <c r="X288" s="452"/>
      <c r="Y288" s="452"/>
      <c r="Z288" s="452"/>
      <c r="AA288" s="452"/>
      <c r="AB288" s="135"/>
      <c r="AT288" s="74"/>
    </row>
    <row r="289" spans="1:46" ht="18" customHeight="1">
      <c r="A289" s="75"/>
      <c r="B289" s="448">
        <f>Calcu_ADJ!D29</f>
        <v>0</v>
      </c>
      <c r="C289" s="449"/>
      <c r="D289" s="449"/>
      <c r="E289" s="449"/>
      <c r="F289" s="449"/>
      <c r="G289" s="450"/>
      <c r="H289" s="475">
        <f>Calcu_ADJ!H29</f>
        <v>0</v>
      </c>
      <c r="I289" s="475"/>
      <c r="J289" s="475"/>
      <c r="K289" s="475"/>
      <c r="L289" s="475"/>
      <c r="M289" s="475">
        <f>Calcu_ADJ!I29</f>
        <v>0</v>
      </c>
      <c r="N289" s="475"/>
      <c r="O289" s="475"/>
      <c r="P289" s="475"/>
      <c r="Q289" s="475"/>
      <c r="R289" s="475">
        <f>Calcu_ADJ!J29</f>
        <v>0</v>
      </c>
      <c r="S289" s="475"/>
      <c r="T289" s="475"/>
      <c r="U289" s="475"/>
      <c r="V289" s="475"/>
      <c r="W289" s="452">
        <f>Calcu_ADJ!K29</f>
        <v>0</v>
      </c>
      <c r="X289" s="452"/>
      <c r="Y289" s="452"/>
      <c r="Z289" s="452"/>
      <c r="AA289" s="452"/>
      <c r="AB289" s="135"/>
      <c r="AT289" s="74"/>
    </row>
    <row r="290" spans="1:46" ht="18" customHeight="1">
      <c r="A290" s="75"/>
      <c r="B290" s="448">
        <f>Calcu_ADJ!D30</f>
        <v>0</v>
      </c>
      <c r="C290" s="449"/>
      <c r="D290" s="449"/>
      <c r="E290" s="449"/>
      <c r="F290" s="449"/>
      <c r="G290" s="450"/>
      <c r="H290" s="475">
        <f>Calcu_ADJ!H30</f>
        <v>0</v>
      </c>
      <c r="I290" s="475"/>
      <c r="J290" s="475"/>
      <c r="K290" s="475"/>
      <c r="L290" s="475"/>
      <c r="M290" s="475">
        <f>Calcu_ADJ!I30</f>
        <v>0</v>
      </c>
      <c r="N290" s="475"/>
      <c r="O290" s="475"/>
      <c r="P290" s="475"/>
      <c r="Q290" s="475"/>
      <c r="R290" s="475">
        <f>Calcu_ADJ!J30</f>
        <v>0</v>
      </c>
      <c r="S290" s="475"/>
      <c r="T290" s="475"/>
      <c r="U290" s="475"/>
      <c r="V290" s="475"/>
      <c r="W290" s="452">
        <f>Calcu_ADJ!K30</f>
        <v>0</v>
      </c>
      <c r="X290" s="452"/>
      <c r="Y290" s="452"/>
      <c r="Z290" s="452"/>
      <c r="AA290" s="452"/>
      <c r="AB290" s="135"/>
      <c r="AT290" s="74"/>
    </row>
    <row r="291" spans="1:46" ht="18" customHeight="1">
      <c r="A291" s="75"/>
      <c r="B291" s="161"/>
      <c r="C291" s="161"/>
      <c r="D291" s="161"/>
      <c r="E291" s="161"/>
      <c r="F291" s="161"/>
      <c r="G291" s="161"/>
      <c r="H291" s="161"/>
      <c r="I291" s="161"/>
      <c r="J291" s="161"/>
      <c r="K291" s="161"/>
      <c r="L291" s="161"/>
      <c r="M291" s="161"/>
      <c r="N291" s="161"/>
      <c r="O291" s="161"/>
      <c r="P291" s="161"/>
      <c r="Q291" s="161"/>
      <c r="R291" s="161"/>
      <c r="S291" s="161"/>
      <c r="T291" s="161"/>
      <c r="U291" s="161"/>
      <c r="V291" s="161"/>
      <c r="W291" s="161"/>
      <c r="X291" s="161"/>
      <c r="Y291" s="161"/>
      <c r="Z291" s="77"/>
      <c r="AA291" s="77"/>
      <c r="AB291" s="77"/>
      <c r="AC291" s="77"/>
      <c r="AD291" s="77"/>
      <c r="AE291" s="77"/>
      <c r="AF291" s="164"/>
      <c r="AG291" s="164"/>
      <c r="AH291" s="164"/>
      <c r="AI291" s="164"/>
      <c r="AJ291" s="164"/>
      <c r="AK291" s="164"/>
      <c r="AL291" s="76"/>
      <c r="AM291" s="76"/>
      <c r="AN291" s="76"/>
      <c r="AO291" s="76"/>
      <c r="AP291" s="76"/>
      <c r="AQ291" s="76"/>
      <c r="AR291" s="135"/>
      <c r="AS291" s="135"/>
    </row>
    <row r="292" spans="1:46" ht="18" customHeight="1">
      <c r="A292" s="75"/>
      <c r="B292" s="75" t="s">
        <v>434</v>
      </c>
      <c r="C292" s="328"/>
      <c r="D292" s="328"/>
      <c r="E292" s="328"/>
      <c r="F292" s="328"/>
      <c r="G292" s="328"/>
      <c r="H292" s="328"/>
      <c r="I292" s="328"/>
      <c r="J292" s="328"/>
      <c r="K292" s="328"/>
      <c r="L292" s="328"/>
      <c r="M292" s="135"/>
      <c r="N292" s="135"/>
      <c r="O292" s="135"/>
      <c r="P292" s="328"/>
      <c r="Q292" s="328"/>
      <c r="R292" s="328"/>
      <c r="S292" s="328"/>
      <c r="T292" s="328"/>
      <c r="U292" s="328"/>
      <c r="V292" s="328"/>
      <c r="W292" s="328"/>
      <c r="X292" s="328"/>
      <c r="Y292" s="135"/>
      <c r="Z292" s="135"/>
      <c r="AA292" s="135"/>
      <c r="AB292" s="135"/>
      <c r="AC292" s="135"/>
      <c r="AD292" s="264"/>
      <c r="AE292" s="264"/>
      <c r="AF292" s="264"/>
      <c r="AG292" s="264"/>
      <c r="AH292" s="264"/>
      <c r="AI292" s="264"/>
      <c r="AJ292" s="264"/>
      <c r="AK292" s="264"/>
      <c r="AL292" s="135"/>
      <c r="AM292" s="135"/>
      <c r="AN292" s="135"/>
      <c r="AO292" s="135"/>
      <c r="AP292" s="165"/>
      <c r="AQ292" s="165"/>
      <c r="AR292" s="165"/>
      <c r="AS292" s="165"/>
      <c r="AT292" s="328"/>
    </row>
    <row r="293" spans="1:46" ht="18" customHeight="1">
      <c r="A293" s="75"/>
      <c r="B293" s="468" t="s">
        <v>108</v>
      </c>
      <c r="C293" s="454"/>
      <c r="D293" s="454"/>
      <c r="E293" s="454"/>
      <c r="F293" s="454"/>
      <c r="G293" s="455"/>
      <c r="H293" s="459" t="s">
        <v>435</v>
      </c>
      <c r="I293" s="460"/>
      <c r="J293" s="460"/>
      <c r="K293" s="460"/>
      <c r="L293" s="460"/>
      <c r="M293" s="460"/>
      <c r="N293" s="460"/>
      <c r="O293" s="460"/>
      <c r="P293" s="460"/>
      <c r="Q293" s="460"/>
      <c r="R293" s="460"/>
      <c r="S293" s="460"/>
      <c r="T293" s="460"/>
      <c r="U293" s="460"/>
      <c r="V293" s="460"/>
      <c r="W293" s="460"/>
      <c r="X293" s="460"/>
      <c r="Y293" s="460"/>
      <c r="Z293" s="461" t="s">
        <v>436</v>
      </c>
      <c r="AA293" s="461"/>
      <c r="AB293" s="461"/>
      <c r="AC293" s="461"/>
      <c r="AD293" s="461"/>
      <c r="AE293" s="461"/>
      <c r="AF293" s="461" t="s">
        <v>429</v>
      </c>
      <c r="AG293" s="461"/>
      <c r="AH293" s="461"/>
      <c r="AI293" s="461"/>
      <c r="AJ293" s="461"/>
      <c r="AK293" s="461"/>
      <c r="AL293" s="135"/>
      <c r="AM293" s="135"/>
      <c r="AN293" s="135"/>
      <c r="AO293" s="135"/>
      <c r="AP293" s="165"/>
      <c r="AQ293" s="165"/>
      <c r="AR293" s="165"/>
      <c r="AS293" s="165"/>
      <c r="AT293" s="328"/>
    </row>
    <row r="294" spans="1:46" ht="18" customHeight="1">
      <c r="A294" s="75"/>
      <c r="B294" s="456"/>
      <c r="C294" s="457"/>
      <c r="D294" s="457"/>
      <c r="E294" s="457"/>
      <c r="F294" s="457"/>
      <c r="G294" s="458"/>
      <c r="H294" s="459" t="s">
        <v>438</v>
      </c>
      <c r="I294" s="460"/>
      <c r="J294" s="460"/>
      <c r="K294" s="460"/>
      <c r="L294" s="460"/>
      <c r="M294" s="462"/>
      <c r="N294" s="459" t="s">
        <v>54</v>
      </c>
      <c r="O294" s="460"/>
      <c r="P294" s="460"/>
      <c r="Q294" s="460"/>
      <c r="R294" s="460"/>
      <c r="S294" s="462"/>
      <c r="T294" s="459" t="s">
        <v>55</v>
      </c>
      <c r="U294" s="460"/>
      <c r="V294" s="460"/>
      <c r="W294" s="460"/>
      <c r="X294" s="460"/>
      <c r="Y294" s="460"/>
      <c r="Z294" s="461"/>
      <c r="AA294" s="461"/>
      <c r="AB294" s="461"/>
      <c r="AC294" s="461"/>
      <c r="AD294" s="461"/>
      <c r="AE294" s="461"/>
      <c r="AF294" s="461"/>
      <c r="AG294" s="461"/>
      <c r="AH294" s="461"/>
      <c r="AI294" s="461"/>
      <c r="AJ294" s="461"/>
      <c r="AK294" s="461"/>
      <c r="AL294" s="135"/>
      <c r="AM294" s="135"/>
      <c r="AN294" s="135"/>
      <c r="AO294" s="135"/>
      <c r="AP294" s="165"/>
      <c r="AQ294" s="165"/>
      <c r="AR294" s="165"/>
      <c r="AS294" s="165"/>
      <c r="AT294" s="328"/>
    </row>
    <row r="295" spans="1:46" ht="18" customHeight="1">
      <c r="A295" s="75"/>
      <c r="B295" s="448">
        <v>0</v>
      </c>
      <c r="C295" s="449"/>
      <c r="D295" s="449"/>
      <c r="E295" s="449"/>
      <c r="F295" s="449"/>
      <c r="G295" s="450"/>
      <c r="H295" s="448">
        <f>Torque_1!R4</f>
        <v>0</v>
      </c>
      <c r="I295" s="449"/>
      <c r="J295" s="449"/>
      <c r="K295" s="449"/>
      <c r="L295" s="449"/>
      <c r="M295" s="450"/>
      <c r="N295" s="448">
        <f>Torque_1!S4</f>
        <v>0</v>
      </c>
      <c r="O295" s="449"/>
      <c r="P295" s="449"/>
      <c r="Q295" s="449"/>
      <c r="R295" s="449"/>
      <c r="S295" s="450"/>
      <c r="T295" s="448">
        <f>Torque_1!T4</f>
        <v>0</v>
      </c>
      <c r="U295" s="449"/>
      <c r="V295" s="449"/>
      <c r="W295" s="449"/>
      <c r="X295" s="449"/>
      <c r="Y295" s="449"/>
      <c r="Z295" s="451">
        <f>AVERAGE(H295:Y295)</f>
        <v>0</v>
      </c>
      <c r="AA295" s="451"/>
      <c r="AB295" s="451"/>
      <c r="AC295" s="451"/>
      <c r="AD295" s="451"/>
      <c r="AE295" s="451"/>
      <c r="AF295" s="452">
        <f>STDEV(H295:Y295)</f>
        <v>0</v>
      </c>
      <c r="AG295" s="452"/>
      <c r="AH295" s="452"/>
      <c r="AI295" s="452"/>
      <c r="AJ295" s="452"/>
      <c r="AK295" s="452"/>
      <c r="AL295" s="135"/>
      <c r="AM295" s="135"/>
      <c r="AN295" s="135"/>
      <c r="AO295" s="135"/>
      <c r="AP295" s="165"/>
      <c r="AQ295" s="165"/>
      <c r="AR295" s="165"/>
      <c r="AS295" s="165"/>
      <c r="AT295" s="328"/>
    </row>
    <row r="296" spans="1:46" ht="18" customHeight="1">
      <c r="A296" s="75"/>
      <c r="B296" s="448">
        <f>MAX(Calcu_ADJ!D31:D48)</f>
        <v>0</v>
      </c>
      <c r="C296" s="449"/>
      <c r="D296" s="449"/>
      <c r="E296" s="449"/>
      <c r="F296" s="449"/>
      <c r="G296" s="450"/>
      <c r="H296" s="448">
        <f>Torque_1!R5</f>
        <v>0</v>
      </c>
      <c r="I296" s="449"/>
      <c r="J296" s="449"/>
      <c r="K296" s="449"/>
      <c r="L296" s="449"/>
      <c r="M296" s="450"/>
      <c r="N296" s="448">
        <f>Torque_1!S5</f>
        <v>0</v>
      </c>
      <c r="O296" s="449"/>
      <c r="P296" s="449"/>
      <c r="Q296" s="449"/>
      <c r="R296" s="449"/>
      <c r="S296" s="450"/>
      <c r="T296" s="448">
        <f>Torque_1!T5</f>
        <v>0</v>
      </c>
      <c r="U296" s="449"/>
      <c r="V296" s="449"/>
      <c r="W296" s="449"/>
      <c r="X296" s="449"/>
      <c r="Y296" s="449"/>
      <c r="Z296" s="451">
        <f>AVERAGE(H296:Y296)</f>
        <v>0</v>
      </c>
      <c r="AA296" s="451"/>
      <c r="AB296" s="451"/>
      <c r="AC296" s="451"/>
      <c r="AD296" s="451"/>
      <c r="AE296" s="451"/>
      <c r="AF296" s="452">
        <f>STDEV(H296:Y296)</f>
        <v>0</v>
      </c>
      <c r="AG296" s="452"/>
      <c r="AH296" s="452"/>
      <c r="AI296" s="452"/>
      <c r="AJ296" s="452"/>
      <c r="AK296" s="452"/>
      <c r="AL296" s="135"/>
      <c r="AM296" s="135"/>
      <c r="AN296" s="135"/>
      <c r="AO296" s="135"/>
      <c r="AP296" s="165"/>
      <c r="AQ296" s="165"/>
      <c r="AR296" s="165"/>
      <c r="AS296" s="165"/>
      <c r="AT296" s="328"/>
    </row>
    <row r="297" spans="1:46" ht="18" customHeight="1">
      <c r="A297" s="75"/>
      <c r="B297" s="448">
        <v>0</v>
      </c>
      <c r="C297" s="449"/>
      <c r="D297" s="449"/>
      <c r="E297" s="449"/>
      <c r="F297" s="449"/>
      <c r="G297" s="450"/>
      <c r="H297" s="448">
        <f>Torque_1!R6</f>
        <v>0</v>
      </c>
      <c r="I297" s="449"/>
      <c r="J297" s="449"/>
      <c r="K297" s="449"/>
      <c r="L297" s="449"/>
      <c r="M297" s="450"/>
      <c r="N297" s="448">
        <f>Torque_1!S6</f>
        <v>0</v>
      </c>
      <c r="O297" s="449"/>
      <c r="P297" s="449"/>
      <c r="Q297" s="449"/>
      <c r="R297" s="449"/>
      <c r="S297" s="450"/>
      <c r="T297" s="448">
        <f>Torque_1!T6</f>
        <v>0</v>
      </c>
      <c r="U297" s="449"/>
      <c r="V297" s="449"/>
      <c r="W297" s="449"/>
      <c r="X297" s="449"/>
      <c r="Y297" s="449"/>
      <c r="Z297" s="451">
        <f>AVERAGE(H297:Y297)</f>
        <v>0</v>
      </c>
      <c r="AA297" s="451"/>
      <c r="AB297" s="451"/>
      <c r="AC297" s="451"/>
      <c r="AD297" s="451"/>
      <c r="AE297" s="451"/>
      <c r="AF297" s="452">
        <f>STDEV(H297:Y297)</f>
        <v>0</v>
      </c>
      <c r="AG297" s="452"/>
      <c r="AH297" s="452"/>
      <c r="AI297" s="452"/>
      <c r="AJ297" s="452"/>
      <c r="AK297" s="452"/>
      <c r="AL297" s="135"/>
      <c r="AM297" s="135"/>
      <c r="AN297" s="135"/>
      <c r="AO297" s="135"/>
      <c r="AP297" s="165"/>
      <c r="AQ297" s="165"/>
      <c r="AR297" s="165"/>
      <c r="AS297" s="165"/>
      <c r="AT297" s="328"/>
    </row>
    <row r="298" spans="1:46" ht="18" customHeight="1">
      <c r="A298" s="75"/>
      <c r="B298" s="161"/>
      <c r="C298" s="161"/>
      <c r="D298" s="161"/>
      <c r="E298" s="161"/>
      <c r="F298" s="161"/>
      <c r="G298" s="161"/>
      <c r="H298" s="161"/>
      <c r="I298" s="161"/>
      <c r="J298" s="161"/>
      <c r="K298" s="161"/>
      <c r="L298" s="161"/>
      <c r="M298" s="161"/>
      <c r="N298" s="161"/>
      <c r="O298" s="161"/>
      <c r="P298" s="161"/>
      <c r="Q298" s="161"/>
      <c r="R298" s="161"/>
      <c r="S298" s="161"/>
      <c r="T298" s="161"/>
      <c r="U298" s="161"/>
      <c r="V298" s="161"/>
      <c r="W298" s="161"/>
      <c r="X298" s="161"/>
      <c r="Y298" s="161"/>
      <c r="Z298" s="77"/>
      <c r="AA298" s="77"/>
      <c r="AB298" s="77"/>
      <c r="AC298" s="77"/>
      <c r="AD298" s="166"/>
      <c r="AE298" s="166"/>
      <c r="AF298" s="162"/>
      <c r="AG298" s="162"/>
      <c r="AH298" s="162"/>
      <c r="AI298" s="162"/>
      <c r="AJ298" s="162"/>
      <c r="AK298" s="162"/>
      <c r="AL298" s="135"/>
      <c r="AM298" s="135"/>
      <c r="AN298" s="135"/>
      <c r="AO298" s="135"/>
      <c r="AP298" s="165"/>
      <c r="AQ298" s="165"/>
      <c r="AR298" s="165"/>
      <c r="AS298" s="165"/>
      <c r="AT298" s="328"/>
    </row>
    <row r="299" spans="1:46" ht="18" customHeight="1">
      <c r="A299" s="75"/>
      <c r="B299" s="75" t="s">
        <v>440</v>
      </c>
      <c r="C299" s="328"/>
      <c r="D299" s="328"/>
      <c r="E299" s="328"/>
      <c r="F299" s="328"/>
      <c r="G299" s="328"/>
      <c r="H299" s="328"/>
      <c r="I299" s="328"/>
      <c r="J299" s="328"/>
      <c r="K299" s="328"/>
      <c r="L299" s="328"/>
      <c r="M299" s="135"/>
      <c r="N299" s="135"/>
      <c r="O299" s="135"/>
      <c r="P299" s="328"/>
      <c r="Q299" s="328"/>
      <c r="R299" s="328"/>
      <c r="S299" s="328"/>
      <c r="T299" s="328"/>
      <c r="U299" s="328"/>
      <c r="V299" s="328"/>
      <c r="W299" s="328"/>
      <c r="X299" s="328"/>
      <c r="Y299" s="135"/>
      <c r="Z299" s="135"/>
      <c r="AA299" s="135"/>
      <c r="AB299" s="135"/>
      <c r="AC299" s="135"/>
      <c r="AD299" s="264"/>
      <c r="AE299" s="264"/>
      <c r="AF299" s="264"/>
      <c r="AG299" s="264"/>
      <c r="AH299" s="264"/>
      <c r="AI299" s="264"/>
      <c r="AJ299" s="264"/>
      <c r="AK299" s="264"/>
      <c r="AL299" s="135"/>
      <c r="AM299" s="135"/>
      <c r="AN299" s="135"/>
      <c r="AO299" s="135"/>
      <c r="AP299" s="165"/>
      <c r="AQ299" s="165"/>
      <c r="AR299" s="165"/>
      <c r="AS299" s="165"/>
      <c r="AT299" s="328"/>
    </row>
    <row r="300" spans="1:46" ht="18" customHeight="1">
      <c r="A300" s="75"/>
      <c r="B300" s="468" t="s">
        <v>441</v>
      </c>
      <c r="C300" s="454"/>
      <c r="D300" s="454"/>
      <c r="E300" s="454"/>
      <c r="F300" s="454"/>
      <c r="G300" s="455"/>
      <c r="H300" s="459" t="s">
        <v>435</v>
      </c>
      <c r="I300" s="460"/>
      <c r="J300" s="460"/>
      <c r="K300" s="460"/>
      <c r="L300" s="460"/>
      <c r="M300" s="460"/>
      <c r="N300" s="460"/>
      <c r="O300" s="460"/>
      <c r="P300" s="460"/>
      <c r="Q300" s="460"/>
      <c r="R300" s="460"/>
      <c r="S300" s="460"/>
      <c r="T300" s="460"/>
      <c r="U300" s="460"/>
      <c r="V300" s="460"/>
      <c r="W300" s="460"/>
      <c r="X300" s="460"/>
      <c r="Y300" s="460"/>
      <c r="Z300" s="461" t="s">
        <v>436</v>
      </c>
      <c r="AA300" s="461"/>
      <c r="AB300" s="461"/>
      <c r="AC300" s="461"/>
      <c r="AD300" s="461"/>
      <c r="AE300" s="461"/>
      <c r="AF300" s="461" t="s">
        <v>429</v>
      </c>
      <c r="AG300" s="461"/>
      <c r="AH300" s="461"/>
      <c r="AI300" s="461"/>
      <c r="AJ300" s="461"/>
      <c r="AK300" s="461"/>
      <c r="AL300" s="135"/>
      <c r="AM300" s="135"/>
      <c r="AN300" s="135"/>
      <c r="AO300" s="135"/>
      <c r="AP300" s="165"/>
      <c r="AQ300" s="165"/>
      <c r="AR300" s="165"/>
      <c r="AS300" s="165"/>
      <c r="AT300" s="328"/>
    </row>
    <row r="301" spans="1:46" ht="18" customHeight="1">
      <c r="A301" s="75"/>
      <c r="B301" s="456"/>
      <c r="C301" s="457"/>
      <c r="D301" s="457"/>
      <c r="E301" s="457"/>
      <c r="F301" s="457"/>
      <c r="G301" s="458"/>
      <c r="H301" s="459" t="s">
        <v>438</v>
      </c>
      <c r="I301" s="460"/>
      <c r="J301" s="460"/>
      <c r="K301" s="460"/>
      <c r="L301" s="460"/>
      <c r="M301" s="462"/>
      <c r="N301" s="459" t="s">
        <v>54</v>
      </c>
      <c r="O301" s="460"/>
      <c r="P301" s="460"/>
      <c r="Q301" s="460"/>
      <c r="R301" s="460"/>
      <c r="S301" s="462"/>
      <c r="T301" s="459" t="s">
        <v>431</v>
      </c>
      <c r="U301" s="460"/>
      <c r="V301" s="460"/>
      <c r="W301" s="460"/>
      <c r="X301" s="460"/>
      <c r="Y301" s="460"/>
      <c r="Z301" s="461"/>
      <c r="AA301" s="461"/>
      <c r="AB301" s="461"/>
      <c r="AC301" s="461"/>
      <c r="AD301" s="461"/>
      <c r="AE301" s="461"/>
      <c r="AF301" s="461"/>
      <c r="AG301" s="461"/>
      <c r="AH301" s="461"/>
      <c r="AI301" s="461"/>
      <c r="AJ301" s="461"/>
      <c r="AK301" s="461"/>
      <c r="AL301" s="135"/>
      <c r="AM301" s="135"/>
      <c r="AN301" s="135"/>
      <c r="AO301" s="135"/>
      <c r="AP301" s="165"/>
      <c r="AQ301" s="165"/>
      <c r="AR301" s="165"/>
      <c r="AS301" s="165"/>
      <c r="AT301" s="328"/>
    </row>
    <row r="302" spans="1:46" ht="18" customHeight="1">
      <c r="A302" s="75"/>
      <c r="B302" s="448">
        <f>Calcu_ADJ!D13</f>
        <v>0</v>
      </c>
      <c r="C302" s="449"/>
      <c r="D302" s="449"/>
      <c r="E302" s="449"/>
      <c r="F302" s="449"/>
      <c r="G302" s="450"/>
      <c r="H302" s="448">
        <f>Calcu_ADJ!E31</f>
        <v>0</v>
      </c>
      <c r="I302" s="449"/>
      <c r="J302" s="449"/>
      <c r="K302" s="449"/>
      <c r="L302" s="449"/>
      <c r="M302" s="450"/>
      <c r="N302" s="448">
        <f>Calcu_ADJ!F31</f>
        <v>0</v>
      </c>
      <c r="O302" s="449"/>
      <c r="P302" s="449"/>
      <c r="Q302" s="449"/>
      <c r="R302" s="449"/>
      <c r="S302" s="450"/>
      <c r="T302" s="448">
        <f>Calcu_ADJ!G31</f>
        <v>0</v>
      </c>
      <c r="U302" s="449"/>
      <c r="V302" s="449"/>
      <c r="W302" s="449"/>
      <c r="X302" s="449"/>
      <c r="Y302" s="450"/>
      <c r="Z302" s="469">
        <f t="shared" ref="Z302:Z319" si="8">AVERAGE(H302:Y302)</f>
        <v>0</v>
      </c>
      <c r="AA302" s="470"/>
      <c r="AB302" s="470"/>
      <c r="AC302" s="470"/>
      <c r="AD302" s="470"/>
      <c r="AE302" s="471"/>
      <c r="AF302" s="472">
        <f t="shared" ref="AF302:AF319" si="9">STDEV(H302:Y302)</f>
        <v>0</v>
      </c>
      <c r="AG302" s="473"/>
      <c r="AH302" s="473"/>
      <c r="AI302" s="473"/>
      <c r="AJ302" s="473"/>
      <c r="AK302" s="474"/>
      <c r="AL302" s="135"/>
      <c r="AM302" s="135"/>
      <c r="AN302" s="135"/>
      <c r="AO302" s="135"/>
      <c r="AP302" s="165"/>
      <c r="AQ302" s="165"/>
      <c r="AR302" s="165"/>
      <c r="AS302" s="165"/>
      <c r="AT302" s="328"/>
    </row>
    <row r="303" spans="1:46" ht="18" customHeight="1">
      <c r="A303" s="75"/>
      <c r="B303" s="448">
        <f>Calcu_ADJ!D14</f>
        <v>0</v>
      </c>
      <c r="C303" s="449"/>
      <c r="D303" s="449"/>
      <c r="E303" s="449"/>
      <c r="F303" s="449"/>
      <c r="G303" s="450"/>
      <c r="H303" s="448">
        <f>Calcu_ADJ!E32</f>
        <v>0</v>
      </c>
      <c r="I303" s="449"/>
      <c r="J303" s="449"/>
      <c r="K303" s="449"/>
      <c r="L303" s="449"/>
      <c r="M303" s="450"/>
      <c r="N303" s="448">
        <f>Calcu_ADJ!F32</f>
        <v>0</v>
      </c>
      <c r="O303" s="449"/>
      <c r="P303" s="449"/>
      <c r="Q303" s="449"/>
      <c r="R303" s="449"/>
      <c r="S303" s="450"/>
      <c r="T303" s="448">
        <f>Calcu_ADJ!G32</f>
        <v>0</v>
      </c>
      <c r="U303" s="449"/>
      <c r="V303" s="449"/>
      <c r="W303" s="449"/>
      <c r="X303" s="449"/>
      <c r="Y303" s="450"/>
      <c r="Z303" s="469">
        <f t="shared" si="8"/>
        <v>0</v>
      </c>
      <c r="AA303" s="470"/>
      <c r="AB303" s="470"/>
      <c r="AC303" s="470"/>
      <c r="AD303" s="470"/>
      <c r="AE303" s="471"/>
      <c r="AF303" s="472">
        <f t="shared" si="9"/>
        <v>0</v>
      </c>
      <c r="AG303" s="473"/>
      <c r="AH303" s="473"/>
      <c r="AI303" s="473"/>
      <c r="AJ303" s="473"/>
      <c r="AK303" s="474"/>
      <c r="AL303" s="135"/>
      <c r="AM303" s="135"/>
      <c r="AN303" s="135"/>
      <c r="AO303" s="135"/>
      <c r="AP303" s="165"/>
      <c r="AQ303" s="165"/>
      <c r="AR303" s="165"/>
      <c r="AS303" s="165"/>
      <c r="AT303" s="328"/>
    </row>
    <row r="304" spans="1:46" ht="18" customHeight="1">
      <c r="A304" s="75"/>
      <c r="B304" s="448">
        <f>Calcu_ADJ!D15</f>
        <v>0</v>
      </c>
      <c r="C304" s="449"/>
      <c r="D304" s="449"/>
      <c r="E304" s="449"/>
      <c r="F304" s="449"/>
      <c r="G304" s="450"/>
      <c r="H304" s="448">
        <f>Calcu_ADJ!E33</f>
        <v>0</v>
      </c>
      <c r="I304" s="449"/>
      <c r="J304" s="449"/>
      <c r="K304" s="449"/>
      <c r="L304" s="449"/>
      <c r="M304" s="450"/>
      <c r="N304" s="448">
        <f>Calcu_ADJ!F33</f>
        <v>0</v>
      </c>
      <c r="O304" s="449"/>
      <c r="P304" s="449"/>
      <c r="Q304" s="449"/>
      <c r="R304" s="449"/>
      <c r="S304" s="450"/>
      <c r="T304" s="448">
        <f>Calcu_ADJ!G33</f>
        <v>0</v>
      </c>
      <c r="U304" s="449"/>
      <c r="V304" s="449"/>
      <c r="W304" s="449"/>
      <c r="X304" s="449"/>
      <c r="Y304" s="450"/>
      <c r="Z304" s="469">
        <f t="shared" si="8"/>
        <v>0</v>
      </c>
      <c r="AA304" s="470"/>
      <c r="AB304" s="470"/>
      <c r="AC304" s="470"/>
      <c r="AD304" s="470"/>
      <c r="AE304" s="471"/>
      <c r="AF304" s="472">
        <f t="shared" si="9"/>
        <v>0</v>
      </c>
      <c r="AG304" s="473"/>
      <c r="AH304" s="473"/>
      <c r="AI304" s="473"/>
      <c r="AJ304" s="473"/>
      <c r="AK304" s="474"/>
      <c r="AL304" s="135"/>
      <c r="AM304" s="135"/>
      <c r="AN304" s="135"/>
      <c r="AO304" s="135"/>
      <c r="AP304" s="165"/>
      <c r="AQ304" s="165"/>
      <c r="AR304" s="165"/>
      <c r="AS304" s="165"/>
      <c r="AT304" s="328"/>
    </row>
    <row r="305" spans="1:46" ht="18" customHeight="1">
      <c r="A305" s="75"/>
      <c r="B305" s="448">
        <f>Calcu_ADJ!D16</f>
        <v>0</v>
      </c>
      <c r="C305" s="449"/>
      <c r="D305" s="449"/>
      <c r="E305" s="449"/>
      <c r="F305" s="449"/>
      <c r="G305" s="450"/>
      <c r="H305" s="448">
        <f>Calcu_ADJ!E34</f>
        <v>0</v>
      </c>
      <c r="I305" s="449"/>
      <c r="J305" s="449"/>
      <c r="K305" s="449"/>
      <c r="L305" s="449"/>
      <c r="M305" s="450"/>
      <c r="N305" s="448">
        <f>Calcu_ADJ!F34</f>
        <v>0</v>
      </c>
      <c r="O305" s="449"/>
      <c r="P305" s="449"/>
      <c r="Q305" s="449"/>
      <c r="R305" s="449"/>
      <c r="S305" s="450"/>
      <c r="T305" s="448">
        <f>Calcu_ADJ!G34</f>
        <v>0</v>
      </c>
      <c r="U305" s="449"/>
      <c r="V305" s="449"/>
      <c r="W305" s="449"/>
      <c r="X305" s="449"/>
      <c r="Y305" s="450"/>
      <c r="Z305" s="469">
        <f t="shared" si="8"/>
        <v>0</v>
      </c>
      <c r="AA305" s="470"/>
      <c r="AB305" s="470"/>
      <c r="AC305" s="470"/>
      <c r="AD305" s="470"/>
      <c r="AE305" s="471"/>
      <c r="AF305" s="472">
        <f t="shared" si="9"/>
        <v>0</v>
      </c>
      <c r="AG305" s="473"/>
      <c r="AH305" s="473"/>
      <c r="AI305" s="473"/>
      <c r="AJ305" s="473"/>
      <c r="AK305" s="474"/>
      <c r="AL305" s="135"/>
      <c r="AM305" s="135"/>
      <c r="AN305" s="135"/>
      <c r="AO305" s="135"/>
      <c r="AP305" s="165"/>
      <c r="AQ305" s="165"/>
      <c r="AR305" s="165"/>
      <c r="AS305" s="165"/>
      <c r="AT305" s="328"/>
    </row>
    <row r="306" spans="1:46" ht="18" customHeight="1">
      <c r="A306" s="75"/>
      <c r="B306" s="448">
        <f>Calcu_ADJ!D17</f>
        <v>0</v>
      </c>
      <c r="C306" s="449"/>
      <c r="D306" s="449"/>
      <c r="E306" s="449"/>
      <c r="F306" s="449"/>
      <c r="G306" s="450"/>
      <c r="H306" s="448">
        <f>Calcu_ADJ!E35</f>
        <v>0</v>
      </c>
      <c r="I306" s="449"/>
      <c r="J306" s="449"/>
      <c r="K306" s="449"/>
      <c r="L306" s="449"/>
      <c r="M306" s="450"/>
      <c r="N306" s="448">
        <f>Calcu_ADJ!F35</f>
        <v>0</v>
      </c>
      <c r="O306" s="449"/>
      <c r="P306" s="449"/>
      <c r="Q306" s="449"/>
      <c r="R306" s="449"/>
      <c r="S306" s="450"/>
      <c r="T306" s="448">
        <f>Calcu_ADJ!G35</f>
        <v>0</v>
      </c>
      <c r="U306" s="449"/>
      <c r="V306" s="449"/>
      <c r="W306" s="449"/>
      <c r="X306" s="449"/>
      <c r="Y306" s="450"/>
      <c r="Z306" s="469">
        <f t="shared" si="8"/>
        <v>0</v>
      </c>
      <c r="AA306" s="470"/>
      <c r="AB306" s="470"/>
      <c r="AC306" s="470"/>
      <c r="AD306" s="470"/>
      <c r="AE306" s="471"/>
      <c r="AF306" s="472">
        <f t="shared" si="9"/>
        <v>0</v>
      </c>
      <c r="AG306" s="473"/>
      <c r="AH306" s="473"/>
      <c r="AI306" s="473"/>
      <c r="AJ306" s="473"/>
      <c r="AK306" s="474"/>
      <c r="AL306" s="135"/>
      <c r="AM306" s="135"/>
      <c r="AN306" s="135"/>
      <c r="AO306" s="135"/>
      <c r="AP306" s="165"/>
      <c r="AQ306" s="165"/>
      <c r="AR306" s="165"/>
      <c r="AS306" s="165"/>
      <c r="AT306" s="328"/>
    </row>
    <row r="307" spans="1:46" ht="18" customHeight="1">
      <c r="A307" s="75"/>
      <c r="B307" s="448">
        <f>Calcu_ADJ!D18</f>
        <v>0</v>
      </c>
      <c r="C307" s="449"/>
      <c r="D307" s="449"/>
      <c r="E307" s="449"/>
      <c r="F307" s="449"/>
      <c r="G307" s="450"/>
      <c r="H307" s="448">
        <f>Calcu_ADJ!E36</f>
        <v>0</v>
      </c>
      <c r="I307" s="449"/>
      <c r="J307" s="449"/>
      <c r="K307" s="449"/>
      <c r="L307" s="449"/>
      <c r="M307" s="450"/>
      <c r="N307" s="448">
        <f>Calcu_ADJ!F36</f>
        <v>0</v>
      </c>
      <c r="O307" s="449"/>
      <c r="P307" s="449"/>
      <c r="Q307" s="449"/>
      <c r="R307" s="449"/>
      <c r="S307" s="450"/>
      <c r="T307" s="448">
        <f>Calcu_ADJ!G36</f>
        <v>0</v>
      </c>
      <c r="U307" s="449"/>
      <c r="V307" s="449"/>
      <c r="W307" s="449"/>
      <c r="X307" s="449"/>
      <c r="Y307" s="450"/>
      <c r="Z307" s="469">
        <f t="shared" si="8"/>
        <v>0</v>
      </c>
      <c r="AA307" s="470"/>
      <c r="AB307" s="470"/>
      <c r="AC307" s="470"/>
      <c r="AD307" s="470"/>
      <c r="AE307" s="471"/>
      <c r="AF307" s="472">
        <f t="shared" si="9"/>
        <v>0</v>
      </c>
      <c r="AG307" s="473"/>
      <c r="AH307" s="473"/>
      <c r="AI307" s="473"/>
      <c r="AJ307" s="473"/>
      <c r="AK307" s="474"/>
      <c r="AL307" s="135"/>
      <c r="AM307" s="135"/>
      <c r="AN307" s="135"/>
      <c r="AO307" s="135"/>
      <c r="AP307" s="165"/>
      <c r="AQ307" s="165"/>
      <c r="AR307" s="165"/>
      <c r="AS307" s="165"/>
      <c r="AT307" s="328"/>
    </row>
    <row r="308" spans="1:46" ht="18" customHeight="1">
      <c r="A308" s="75"/>
      <c r="B308" s="448">
        <f>Calcu_ADJ!D19</f>
        <v>0</v>
      </c>
      <c r="C308" s="449"/>
      <c r="D308" s="449"/>
      <c r="E308" s="449"/>
      <c r="F308" s="449"/>
      <c r="G308" s="450"/>
      <c r="H308" s="448">
        <f>Calcu_ADJ!E37</f>
        <v>0</v>
      </c>
      <c r="I308" s="449"/>
      <c r="J308" s="449"/>
      <c r="K308" s="449"/>
      <c r="L308" s="449"/>
      <c r="M308" s="450"/>
      <c r="N308" s="448">
        <f>Calcu_ADJ!F37</f>
        <v>0</v>
      </c>
      <c r="O308" s="449"/>
      <c r="P308" s="449"/>
      <c r="Q308" s="449"/>
      <c r="R308" s="449"/>
      <c r="S308" s="450"/>
      <c r="T308" s="448">
        <f>Calcu_ADJ!G37</f>
        <v>0</v>
      </c>
      <c r="U308" s="449"/>
      <c r="V308" s="449"/>
      <c r="W308" s="449"/>
      <c r="X308" s="449"/>
      <c r="Y308" s="450"/>
      <c r="Z308" s="469">
        <f t="shared" si="8"/>
        <v>0</v>
      </c>
      <c r="AA308" s="470"/>
      <c r="AB308" s="470"/>
      <c r="AC308" s="470"/>
      <c r="AD308" s="470"/>
      <c r="AE308" s="471"/>
      <c r="AF308" s="472">
        <f t="shared" si="9"/>
        <v>0</v>
      </c>
      <c r="AG308" s="473"/>
      <c r="AH308" s="473"/>
      <c r="AI308" s="473"/>
      <c r="AJ308" s="473"/>
      <c r="AK308" s="474"/>
      <c r="AL308" s="135"/>
      <c r="AM308" s="135"/>
      <c r="AN308" s="135"/>
      <c r="AO308" s="135"/>
      <c r="AP308" s="165"/>
      <c r="AQ308" s="165"/>
      <c r="AR308" s="165"/>
      <c r="AS308" s="165"/>
      <c r="AT308" s="328"/>
    </row>
    <row r="309" spans="1:46" ht="18" customHeight="1">
      <c r="A309" s="75"/>
      <c r="B309" s="448">
        <f>Calcu_ADJ!D20</f>
        <v>0</v>
      </c>
      <c r="C309" s="449"/>
      <c r="D309" s="449"/>
      <c r="E309" s="449"/>
      <c r="F309" s="449"/>
      <c r="G309" s="450"/>
      <c r="H309" s="448">
        <f>Calcu_ADJ!E38</f>
        <v>0</v>
      </c>
      <c r="I309" s="449"/>
      <c r="J309" s="449"/>
      <c r="K309" s="449"/>
      <c r="L309" s="449"/>
      <c r="M309" s="450"/>
      <c r="N309" s="448">
        <f>Calcu_ADJ!F38</f>
        <v>0</v>
      </c>
      <c r="O309" s="449"/>
      <c r="P309" s="449"/>
      <c r="Q309" s="449"/>
      <c r="R309" s="449"/>
      <c r="S309" s="450"/>
      <c r="T309" s="448">
        <f>Calcu_ADJ!G38</f>
        <v>0</v>
      </c>
      <c r="U309" s="449"/>
      <c r="V309" s="449"/>
      <c r="W309" s="449"/>
      <c r="X309" s="449"/>
      <c r="Y309" s="450"/>
      <c r="Z309" s="469">
        <f t="shared" si="8"/>
        <v>0</v>
      </c>
      <c r="AA309" s="470"/>
      <c r="AB309" s="470"/>
      <c r="AC309" s="470"/>
      <c r="AD309" s="470"/>
      <c r="AE309" s="471"/>
      <c r="AF309" s="472">
        <f t="shared" si="9"/>
        <v>0</v>
      </c>
      <c r="AG309" s="473"/>
      <c r="AH309" s="473"/>
      <c r="AI309" s="473"/>
      <c r="AJ309" s="473"/>
      <c r="AK309" s="474"/>
      <c r="AL309" s="135"/>
      <c r="AM309" s="135"/>
      <c r="AN309" s="135"/>
      <c r="AO309" s="135"/>
      <c r="AP309" s="165"/>
      <c r="AQ309" s="165"/>
      <c r="AR309" s="165"/>
      <c r="AS309" s="165"/>
      <c r="AT309" s="328"/>
    </row>
    <row r="310" spans="1:46" ht="18" customHeight="1">
      <c r="A310" s="75"/>
      <c r="B310" s="448">
        <f>Calcu_ADJ!D21</f>
        <v>0</v>
      </c>
      <c r="C310" s="449"/>
      <c r="D310" s="449"/>
      <c r="E310" s="449"/>
      <c r="F310" s="449"/>
      <c r="G310" s="450"/>
      <c r="H310" s="448">
        <f>Calcu_ADJ!E39</f>
        <v>0</v>
      </c>
      <c r="I310" s="449"/>
      <c r="J310" s="449"/>
      <c r="K310" s="449"/>
      <c r="L310" s="449"/>
      <c r="M310" s="450"/>
      <c r="N310" s="448">
        <f>Calcu_ADJ!F39</f>
        <v>0</v>
      </c>
      <c r="O310" s="449"/>
      <c r="P310" s="449"/>
      <c r="Q310" s="449"/>
      <c r="R310" s="449"/>
      <c r="S310" s="450"/>
      <c r="T310" s="448">
        <f>Calcu_ADJ!G39</f>
        <v>0</v>
      </c>
      <c r="U310" s="449"/>
      <c r="V310" s="449"/>
      <c r="W310" s="449"/>
      <c r="X310" s="449"/>
      <c r="Y310" s="450"/>
      <c r="Z310" s="469">
        <f t="shared" si="8"/>
        <v>0</v>
      </c>
      <c r="AA310" s="470"/>
      <c r="AB310" s="470"/>
      <c r="AC310" s="470"/>
      <c r="AD310" s="470"/>
      <c r="AE310" s="471"/>
      <c r="AF310" s="472">
        <f t="shared" si="9"/>
        <v>0</v>
      </c>
      <c r="AG310" s="473"/>
      <c r="AH310" s="473"/>
      <c r="AI310" s="473"/>
      <c r="AJ310" s="473"/>
      <c r="AK310" s="474"/>
      <c r="AL310" s="135"/>
      <c r="AM310" s="135"/>
      <c r="AN310" s="135"/>
      <c r="AO310" s="135"/>
      <c r="AP310" s="165"/>
      <c r="AQ310" s="165"/>
      <c r="AR310" s="165"/>
      <c r="AS310" s="165"/>
      <c r="AT310" s="328"/>
    </row>
    <row r="311" spans="1:46" ht="18" customHeight="1">
      <c r="A311" s="75"/>
      <c r="B311" s="448">
        <f>Calcu_ADJ!D22</f>
        <v>0</v>
      </c>
      <c r="C311" s="449"/>
      <c r="D311" s="449"/>
      <c r="E311" s="449"/>
      <c r="F311" s="449"/>
      <c r="G311" s="450"/>
      <c r="H311" s="448">
        <f>Calcu_ADJ!E40</f>
        <v>0</v>
      </c>
      <c r="I311" s="449"/>
      <c r="J311" s="449"/>
      <c r="K311" s="449"/>
      <c r="L311" s="449"/>
      <c r="M311" s="450"/>
      <c r="N311" s="448">
        <f>Calcu_ADJ!F40</f>
        <v>0</v>
      </c>
      <c r="O311" s="449"/>
      <c r="P311" s="449"/>
      <c r="Q311" s="449"/>
      <c r="R311" s="449"/>
      <c r="S311" s="450"/>
      <c r="T311" s="448">
        <f>Calcu_ADJ!G40</f>
        <v>0</v>
      </c>
      <c r="U311" s="449"/>
      <c r="V311" s="449"/>
      <c r="W311" s="449"/>
      <c r="X311" s="449"/>
      <c r="Y311" s="450"/>
      <c r="Z311" s="469">
        <f t="shared" si="8"/>
        <v>0</v>
      </c>
      <c r="AA311" s="470"/>
      <c r="AB311" s="470"/>
      <c r="AC311" s="470"/>
      <c r="AD311" s="470"/>
      <c r="AE311" s="471"/>
      <c r="AF311" s="472">
        <f t="shared" si="9"/>
        <v>0</v>
      </c>
      <c r="AG311" s="473"/>
      <c r="AH311" s="473"/>
      <c r="AI311" s="473"/>
      <c r="AJ311" s="473"/>
      <c r="AK311" s="474"/>
      <c r="AL311" s="135"/>
      <c r="AM311" s="135"/>
      <c r="AN311" s="135"/>
      <c r="AO311" s="135"/>
      <c r="AP311" s="165"/>
      <c r="AQ311" s="165"/>
      <c r="AR311" s="165"/>
      <c r="AS311" s="165"/>
      <c r="AT311" s="328"/>
    </row>
    <row r="312" spans="1:46" ht="18" customHeight="1">
      <c r="A312" s="75"/>
      <c r="B312" s="448">
        <f>Calcu_ADJ!D23</f>
        <v>0</v>
      </c>
      <c r="C312" s="449"/>
      <c r="D312" s="449"/>
      <c r="E312" s="449"/>
      <c r="F312" s="449"/>
      <c r="G312" s="450"/>
      <c r="H312" s="448">
        <f>Calcu_ADJ!E41</f>
        <v>0</v>
      </c>
      <c r="I312" s="449"/>
      <c r="J312" s="449"/>
      <c r="K312" s="449"/>
      <c r="L312" s="449"/>
      <c r="M312" s="450"/>
      <c r="N312" s="448">
        <f>Calcu_ADJ!F41</f>
        <v>0</v>
      </c>
      <c r="O312" s="449"/>
      <c r="P312" s="449"/>
      <c r="Q312" s="449"/>
      <c r="R312" s="449"/>
      <c r="S312" s="450"/>
      <c r="T312" s="448">
        <f>Calcu_ADJ!G41</f>
        <v>0</v>
      </c>
      <c r="U312" s="449"/>
      <c r="V312" s="449"/>
      <c r="W312" s="449"/>
      <c r="X312" s="449"/>
      <c r="Y312" s="450"/>
      <c r="Z312" s="469">
        <f t="shared" si="8"/>
        <v>0</v>
      </c>
      <c r="AA312" s="470"/>
      <c r="AB312" s="470"/>
      <c r="AC312" s="470"/>
      <c r="AD312" s="470"/>
      <c r="AE312" s="471"/>
      <c r="AF312" s="472">
        <f t="shared" si="9"/>
        <v>0</v>
      </c>
      <c r="AG312" s="473"/>
      <c r="AH312" s="473"/>
      <c r="AI312" s="473"/>
      <c r="AJ312" s="473"/>
      <c r="AK312" s="474"/>
      <c r="AL312" s="135"/>
      <c r="AM312" s="135"/>
      <c r="AN312" s="135"/>
      <c r="AO312" s="135"/>
      <c r="AP312" s="165"/>
      <c r="AQ312" s="165"/>
      <c r="AR312" s="165"/>
      <c r="AS312" s="165"/>
      <c r="AT312" s="328"/>
    </row>
    <row r="313" spans="1:46" ht="18" customHeight="1">
      <c r="A313" s="75"/>
      <c r="B313" s="448">
        <f>Calcu_ADJ!D24</f>
        <v>0</v>
      </c>
      <c r="C313" s="449"/>
      <c r="D313" s="449"/>
      <c r="E313" s="449"/>
      <c r="F313" s="449"/>
      <c r="G313" s="450"/>
      <c r="H313" s="448">
        <f>Calcu_ADJ!E42</f>
        <v>0</v>
      </c>
      <c r="I313" s="449"/>
      <c r="J313" s="449"/>
      <c r="K313" s="449"/>
      <c r="L313" s="449"/>
      <c r="M313" s="450"/>
      <c r="N313" s="448">
        <f>Calcu_ADJ!F42</f>
        <v>0</v>
      </c>
      <c r="O313" s="449"/>
      <c r="P313" s="449"/>
      <c r="Q313" s="449"/>
      <c r="R313" s="449"/>
      <c r="S313" s="450"/>
      <c r="T313" s="448">
        <f>Calcu_ADJ!G42</f>
        <v>0</v>
      </c>
      <c r="U313" s="449"/>
      <c r="V313" s="449"/>
      <c r="W313" s="449"/>
      <c r="X313" s="449"/>
      <c r="Y313" s="450"/>
      <c r="Z313" s="469">
        <f t="shared" si="8"/>
        <v>0</v>
      </c>
      <c r="AA313" s="470"/>
      <c r="AB313" s="470"/>
      <c r="AC313" s="470"/>
      <c r="AD313" s="470"/>
      <c r="AE313" s="471"/>
      <c r="AF313" s="472">
        <f t="shared" si="9"/>
        <v>0</v>
      </c>
      <c r="AG313" s="473"/>
      <c r="AH313" s="473"/>
      <c r="AI313" s="473"/>
      <c r="AJ313" s="473"/>
      <c r="AK313" s="474"/>
      <c r="AL313" s="135"/>
      <c r="AM313" s="135"/>
      <c r="AN313" s="135"/>
      <c r="AO313" s="135"/>
      <c r="AP313" s="165"/>
      <c r="AQ313" s="165"/>
      <c r="AR313" s="165"/>
      <c r="AS313" s="165"/>
      <c r="AT313" s="328"/>
    </row>
    <row r="314" spans="1:46" ht="18" customHeight="1">
      <c r="A314" s="75"/>
      <c r="B314" s="448">
        <f>Calcu_ADJ!D25</f>
        <v>0</v>
      </c>
      <c r="C314" s="449"/>
      <c r="D314" s="449"/>
      <c r="E314" s="449"/>
      <c r="F314" s="449"/>
      <c r="G314" s="450"/>
      <c r="H314" s="448">
        <f>Calcu_ADJ!E43</f>
        <v>0</v>
      </c>
      <c r="I314" s="449"/>
      <c r="J314" s="449"/>
      <c r="K314" s="449"/>
      <c r="L314" s="449"/>
      <c r="M314" s="450"/>
      <c r="N314" s="448">
        <f>Calcu_ADJ!F43</f>
        <v>0</v>
      </c>
      <c r="O314" s="449"/>
      <c r="P314" s="449"/>
      <c r="Q314" s="449"/>
      <c r="R314" s="449"/>
      <c r="S314" s="450"/>
      <c r="T314" s="448">
        <f>Calcu_ADJ!G43</f>
        <v>0</v>
      </c>
      <c r="U314" s="449"/>
      <c r="V314" s="449"/>
      <c r="W314" s="449"/>
      <c r="X314" s="449"/>
      <c r="Y314" s="450"/>
      <c r="Z314" s="469">
        <f t="shared" si="8"/>
        <v>0</v>
      </c>
      <c r="AA314" s="470"/>
      <c r="AB314" s="470"/>
      <c r="AC314" s="470"/>
      <c r="AD314" s="470"/>
      <c r="AE314" s="471"/>
      <c r="AF314" s="472">
        <f t="shared" si="9"/>
        <v>0</v>
      </c>
      <c r="AG314" s="473"/>
      <c r="AH314" s="473"/>
      <c r="AI314" s="473"/>
      <c r="AJ314" s="473"/>
      <c r="AK314" s="474"/>
      <c r="AL314" s="135"/>
      <c r="AM314" s="135"/>
      <c r="AN314" s="135"/>
      <c r="AO314" s="135"/>
      <c r="AP314" s="165"/>
      <c r="AQ314" s="165"/>
      <c r="AR314" s="165"/>
      <c r="AS314" s="165"/>
      <c r="AT314" s="328"/>
    </row>
    <row r="315" spans="1:46" ht="18" customHeight="1">
      <c r="A315" s="75"/>
      <c r="B315" s="448">
        <f>Calcu_ADJ!D26</f>
        <v>0</v>
      </c>
      <c r="C315" s="449"/>
      <c r="D315" s="449"/>
      <c r="E315" s="449"/>
      <c r="F315" s="449"/>
      <c r="G315" s="450"/>
      <c r="H315" s="448">
        <f>Calcu_ADJ!E44</f>
        <v>0</v>
      </c>
      <c r="I315" s="449"/>
      <c r="J315" s="449"/>
      <c r="K315" s="449"/>
      <c r="L315" s="449"/>
      <c r="M315" s="450"/>
      <c r="N315" s="448">
        <f>Calcu_ADJ!F44</f>
        <v>0</v>
      </c>
      <c r="O315" s="449"/>
      <c r="P315" s="449"/>
      <c r="Q315" s="449"/>
      <c r="R315" s="449"/>
      <c r="S315" s="450"/>
      <c r="T315" s="448">
        <f>Calcu_ADJ!G44</f>
        <v>0</v>
      </c>
      <c r="U315" s="449"/>
      <c r="V315" s="449"/>
      <c r="W315" s="449"/>
      <c r="X315" s="449"/>
      <c r="Y315" s="450"/>
      <c r="Z315" s="469">
        <f t="shared" si="8"/>
        <v>0</v>
      </c>
      <c r="AA315" s="470"/>
      <c r="AB315" s="470"/>
      <c r="AC315" s="470"/>
      <c r="AD315" s="470"/>
      <c r="AE315" s="471"/>
      <c r="AF315" s="472">
        <f t="shared" si="9"/>
        <v>0</v>
      </c>
      <c r="AG315" s="473"/>
      <c r="AH315" s="473"/>
      <c r="AI315" s="473"/>
      <c r="AJ315" s="473"/>
      <c r="AK315" s="474"/>
      <c r="AL315" s="135"/>
      <c r="AM315" s="135"/>
      <c r="AN315" s="135"/>
      <c r="AO315" s="135"/>
      <c r="AP315" s="165"/>
      <c r="AQ315" s="165"/>
      <c r="AR315" s="165"/>
      <c r="AS315" s="165"/>
      <c r="AT315" s="328"/>
    </row>
    <row r="316" spans="1:46" ht="18" customHeight="1">
      <c r="A316" s="75"/>
      <c r="B316" s="448">
        <f>Calcu_ADJ!D27</f>
        <v>0</v>
      </c>
      <c r="C316" s="449"/>
      <c r="D316" s="449"/>
      <c r="E316" s="449"/>
      <c r="F316" s="449"/>
      <c r="G316" s="450"/>
      <c r="H316" s="448">
        <f>Calcu_ADJ!E45</f>
        <v>0</v>
      </c>
      <c r="I316" s="449"/>
      <c r="J316" s="449"/>
      <c r="K316" s="449"/>
      <c r="L316" s="449"/>
      <c r="M316" s="450"/>
      <c r="N316" s="448">
        <f>Calcu_ADJ!F45</f>
        <v>0</v>
      </c>
      <c r="O316" s="449"/>
      <c r="P316" s="449"/>
      <c r="Q316" s="449"/>
      <c r="R316" s="449"/>
      <c r="S316" s="450"/>
      <c r="T316" s="448">
        <f>Calcu_ADJ!G45</f>
        <v>0</v>
      </c>
      <c r="U316" s="449"/>
      <c r="V316" s="449"/>
      <c r="W316" s="449"/>
      <c r="X316" s="449"/>
      <c r="Y316" s="450"/>
      <c r="Z316" s="469">
        <f t="shared" si="8"/>
        <v>0</v>
      </c>
      <c r="AA316" s="470"/>
      <c r="AB316" s="470"/>
      <c r="AC316" s="470"/>
      <c r="AD316" s="470"/>
      <c r="AE316" s="471"/>
      <c r="AF316" s="472">
        <f t="shared" si="9"/>
        <v>0</v>
      </c>
      <c r="AG316" s="473"/>
      <c r="AH316" s="473"/>
      <c r="AI316" s="473"/>
      <c r="AJ316" s="473"/>
      <c r="AK316" s="474"/>
      <c r="AL316" s="135"/>
      <c r="AM316" s="135"/>
      <c r="AN316" s="135"/>
      <c r="AO316" s="135"/>
      <c r="AP316" s="165"/>
      <c r="AQ316" s="165"/>
      <c r="AR316" s="165"/>
      <c r="AS316" s="165"/>
      <c r="AT316" s="328"/>
    </row>
    <row r="317" spans="1:46" ht="18" customHeight="1">
      <c r="A317" s="75"/>
      <c r="B317" s="448">
        <f>Calcu_ADJ!D28</f>
        <v>0</v>
      </c>
      <c r="C317" s="449"/>
      <c r="D317" s="449"/>
      <c r="E317" s="449"/>
      <c r="F317" s="449"/>
      <c r="G317" s="450"/>
      <c r="H317" s="448">
        <f>Calcu_ADJ!E46</f>
        <v>0</v>
      </c>
      <c r="I317" s="449"/>
      <c r="J317" s="449"/>
      <c r="K317" s="449"/>
      <c r="L317" s="449"/>
      <c r="M317" s="450"/>
      <c r="N317" s="448">
        <f>Calcu_ADJ!F46</f>
        <v>0</v>
      </c>
      <c r="O317" s="449"/>
      <c r="P317" s="449"/>
      <c r="Q317" s="449"/>
      <c r="R317" s="449"/>
      <c r="S317" s="450"/>
      <c r="T317" s="448">
        <f>Calcu_ADJ!G46</f>
        <v>0</v>
      </c>
      <c r="U317" s="449"/>
      <c r="V317" s="449"/>
      <c r="W317" s="449"/>
      <c r="X317" s="449"/>
      <c r="Y317" s="450"/>
      <c r="Z317" s="469">
        <f t="shared" si="8"/>
        <v>0</v>
      </c>
      <c r="AA317" s="470"/>
      <c r="AB317" s="470"/>
      <c r="AC317" s="470"/>
      <c r="AD317" s="470"/>
      <c r="AE317" s="471"/>
      <c r="AF317" s="472">
        <f t="shared" si="9"/>
        <v>0</v>
      </c>
      <c r="AG317" s="473"/>
      <c r="AH317" s="473"/>
      <c r="AI317" s="473"/>
      <c r="AJ317" s="473"/>
      <c r="AK317" s="474"/>
      <c r="AL317" s="135"/>
      <c r="AM317" s="135"/>
      <c r="AN317" s="135"/>
      <c r="AO317" s="135"/>
      <c r="AP317" s="165"/>
      <c r="AQ317" s="165"/>
      <c r="AR317" s="165"/>
      <c r="AS317" s="165"/>
      <c r="AT317" s="328"/>
    </row>
    <row r="318" spans="1:46" ht="18" customHeight="1">
      <c r="A318" s="75"/>
      <c r="B318" s="448">
        <f>Calcu_ADJ!D29</f>
        <v>0</v>
      </c>
      <c r="C318" s="449"/>
      <c r="D318" s="449"/>
      <c r="E318" s="449"/>
      <c r="F318" s="449"/>
      <c r="G318" s="450"/>
      <c r="H318" s="448">
        <f>Calcu_ADJ!E47</f>
        <v>0</v>
      </c>
      <c r="I318" s="449"/>
      <c r="J318" s="449"/>
      <c r="K318" s="449"/>
      <c r="L318" s="449"/>
      <c r="M318" s="450"/>
      <c r="N318" s="448">
        <f>Calcu_ADJ!F47</f>
        <v>0</v>
      </c>
      <c r="O318" s="449"/>
      <c r="P318" s="449"/>
      <c r="Q318" s="449"/>
      <c r="R318" s="449"/>
      <c r="S318" s="450"/>
      <c r="T318" s="448">
        <f>Calcu_ADJ!G47</f>
        <v>0</v>
      </c>
      <c r="U318" s="449"/>
      <c r="V318" s="449"/>
      <c r="W318" s="449"/>
      <c r="X318" s="449"/>
      <c r="Y318" s="450"/>
      <c r="Z318" s="469">
        <f t="shared" si="8"/>
        <v>0</v>
      </c>
      <c r="AA318" s="470"/>
      <c r="AB318" s="470"/>
      <c r="AC318" s="470"/>
      <c r="AD318" s="470"/>
      <c r="AE318" s="471"/>
      <c r="AF318" s="472">
        <f t="shared" si="9"/>
        <v>0</v>
      </c>
      <c r="AG318" s="473"/>
      <c r="AH318" s="473"/>
      <c r="AI318" s="473"/>
      <c r="AJ318" s="473"/>
      <c r="AK318" s="474"/>
      <c r="AL318" s="135"/>
      <c r="AM318" s="135"/>
      <c r="AN318" s="135"/>
      <c r="AO318" s="135"/>
      <c r="AP318" s="165"/>
      <c r="AQ318" s="165"/>
      <c r="AR318" s="165"/>
      <c r="AS318" s="165"/>
      <c r="AT318" s="328"/>
    </row>
    <row r="319" spans="1:46" ht="18" customHeight="1">
      <c r="A319" s="75"/>
      <c r="B319" s="448">
        <f>Calcu_ADJ!D30</f>
        <v>0</v>
      </c>
      <c r="C319" s="449"/>
      <c r="D319" s="449"/>
      <c r="E319" s="449"/>
      <c r="F319" s="449"/>
      <c r="G319" s="450"/>
      <c r="H319" s="448">
        <f>Calcu_ADJ!E48</f>
        <v>0</v>
      </c>
      <c r="I319" s="449"/>
      <c r="J319" s="449"/>
      <c r="K319" s="449"/>
      <c r="L319" s="449"/>
      <c r="M319" s="450"/>
      <c r="N319" s="448">
        <f>Calcu_ADJ!F48</f>
        <v>0</v>
      </c>
      <c r="O319" s="449"/>
      <c r="P319" s="449"/>
      <c r="Q319" s="449"/>
      <c r="R319" s="449"/>
      <c r="S319" s="450"/>
      <c r="T319" s="448">
        <f>Calcu_ADJ!G48</f>
        <v>0</v>
      </c>
      <c r="U319" s="449"/>
      <c r="V319" s="449"/>
      <c r="W319" s="449"/>
      <c r="X319" s="449"/>
      <c r="Y319" s="450"/>
      <c r="Z319" s="469">
        <f t="shared" si="8"/>
        <v>0</v>
      </c>
      <c r="AA319" s="470"/>
      <c r="AB319" s="470"/>
      <c r="AC319" s="470"/>
      <c r="AD319" s="470"/>
      <c r="AE319" s="471"/>
      <c r="AF319" s="472">
        <f t="shared" si="9"/>
        <v>0</v>
      </c>
      <c r="AG319" s="473"/>
      <c r="AH319" s="473"/>
      <c r="AI319" s="473"/>
      <c r="AJ319" s="473"/>
      <c r="AK319" s="474"/>
      <c r="AL319" s="135"/>
      <c r="AM319" s="135"/>
      <c r="AN319" s="135"/>
      <c r="AO319" s="135"/>
      <c r="AP319" s="165"/>
      <c r="AQ319" s="165"/>
      <c r="AR319" s="165"/>
      <c r="AS319" s="165"/>
      <c r="AT319" s="328"/>
    </row>
    <row r="320" spans="1:46" ht="18" customHeight="1">
      <c r="A320" s="75"/>
      <c r="B320" s="163"/>
      <c r="C320" s="163"/>
      <c r="D320" s="163"/>
      <c r="E320" s="163"/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  <c r="P320" s="163"/>
      <c r="Q320" s="163"/>
      <c r="R320" s="163"/>
      <c r="S320" s="161"/>
      <c r="T320" s="161"/>
      <c r="U320" s="161"/>
      <c r="V320" s="161"/>
      <c r="W320" s="161"/>
      <c r="X320" s="161"/>
      <c r="Y320" s="161"/>
      <c r="Z320" s="77"/>
      <c r="AA320" s="77"/>
      <c r="AB320" s="77"/>
      <c r="AC320" s="77"/>
      <c r="AD320" s="77"/>
      <c r="AE320" s="77"/>
      <c r="AF320" s="164"/>
      <c r="AG320" s="164"/>
      <c r="AH320" s="164"/>
      <c r="AI320" s="164"/>
      <c r="AJ320" s="164"/>
      <c r="AK320" s="164"/>
      <c r="AL320" s="135"/>
      <c r="AM320" s="135"/>
      <c r="AN320" s="135"/>
      <c r="AO320" s="135"/>
      <c r="AP320" s="165"/>
      <c r="AQ320" s="165"/>
      <c r="AR320" s="165"/>
      <c r="AS320" s="165"/>
      <c r="AT320" s="328"/>
    </row>
    <row r="321" spans="1:46" ht="18" customHeight="1">
      <c r="A321" s="75"/>
      <c r="B321" s="265" t="s">
        <v>443</v>
      </c>
      <c r="C321" s="266"/>
      <c r="D321" s="266"/>
      <c r="E321" s="266"/>
      <c r="F321" s="266"/>
      <c r="G321" s="266"/>
      <c r="H321" s="266"/>
      <c r="I321" s="266"/>
      <c r="J321" s="266"/>
      <c r="K321" s="266"/>
      <c r="L321" s="266"/>
      <c r="M321" s="266"/>
      <c r="N321" s="266"/>
      <c r="O321" s="266"/>
      <c r="P321" s="266"/>
      <c r="Q321" s="266"/>
      <c r="R321" s="266"/>
      <c r="S321" s="165"/>
      <c r="T321" s="165"/>
      <c r="U321" s="165"/>
      <c r="V321" s="165"/>
      <c r="W321" s="165"/>
      <c r="X321" s="165"/>
      <c r="Y321" s="165"/>
      <c r="Z321" s="165"/>
      <c r="AA321" s="165"/>
      <c r="AB321" s="165"/>
      <c r="AC321" s="165"/>
      <c r="AD321" s="165"/>
      <c r="AE321" s="165"/>
      <c r="AF321" s="165"/>
      <c r="AG321" s="165"/>
      <c r="AH321" s="161"/>
      <c r="AI321" s="135"/>
      <c r="AJ321" s="135"/>
      <c r="AK321" s="135"/>
      <c r="AL321" s="135"/>
      <c r="AM321" s="135"/>
      <c r="AN321" s="135"/>
      <c r="AO321" s="135"/>
      <c r="AP321" s="165"/>
      <c r="AQ321" s="165"/>
      <c r="AR321" s="165"/>
      <c r="AS321" s="165"/>
      <c r="AT321" s="328"/>
    </row>
    <row r="322" spans="1:46" s="169" customFormat="1" ht="18" customHeight="1">
      <c r="A322" s="167"/>
      <c r="B322" s="468" t="s">
        <v>441</v>
      </c>
      <c r="C322" s="454"/>
      <c r="D322" s="454"/>
      <c r="E322" s="454"/>
      <c r="F322" s="454"/>
      <c r="G322" s="455"/>
      <c r="H322" s="523" t="s">
        <v>111</v>
      </c>
      <c r="I322" s="524"/>
      <c r="J322" s="524"/>
      <c r="K322" s="524"/>
      <c r="L322" s="524"/>
      <c r="M322" s="524"/>
      <c r="N322" s="524"/>
      <c r="O322" s="524"/>
      <c r="P322" s="524"/>
      <c r="Q322" s="524"/>
      <c r="R322" s="524"/>
      <c r="S322" s="524"/>
      <c r="T322" s="524"/>
      <c r="U322" s="524"/>
      <c r="V322" s="525"/>
      <c r="W322" s="526" t="s">
        <v>112</v>
      </c>
      <c r="X322" s="527"/>
      <c r="Y322" s="527"/>
      <c r="Z322" s="527"/>
      <c r="AA322" s="528"/>
      <c r="AB322" s="168"/>
    </row>
    <row r="323" spans="1:46" s="169" customFormat="1" ht="18" customHeight="1">
      <c r="A323" s="167"/>
      <c r="B323" s="456"/>
      <c r="C323" s="457"/>
      <c r="D323" s="457"/>
      <c r="E323" s="457"/>
      <c r="F323" s="457"/>
      <c r="G323" s="458"/>
      <c r="H323" s="529" t="s">
        <v>113</v>
      </c>
      <c r="I323" s="529"/>
      <c r="J323" s="529"/>
      <c r="K323" s="529"/>
      <c r="L323" s="529"/>
      <c r="M323" s="529" t="s">
        <v>114</v>
      </c>
      <c r="N323" s="529"/>
      <c r="O323" s="529"/>
      <c r="P323" s="529"/>
      <c r="Q323" s="529"/>
      <c r="R323" s="529" t="s">
        <v>115</v>
      </c>
      <c r="S323" s="529"/>
      <c r="T323" s="529"/>
      <c r="U323" s="529"/>
      <c r="V323" s="529"/>
      <c r="W323" s="530" t="s">
        <v>445</v>
      </c>
      <c r="X323" s="529"/>
      <c r="Y323" s="529"/>
      <c r="Z323" s="529"/>
      <c r="AA323" s="529"/>
      <c r="AB323" s="168"/>
    </row>
    <row r="324" spans="1:46" s="169" customFormat="1" ht="18" customHeight="1">
      <c r="A324" s="167"/>
      <c r="B324" s="448">
        <f>Calcu_ADJ!D31</f>
        <v>0</v>
      </c>
      <c r="C324" s="449"/>
      <c r="D324" s="449"/>
      <c r="E324" s="449"/>
      <c r="F324" s="449"/>
      <c r="G324" s="450"/>
      <c r="H324" s="482">
        <f>Calcu_ADJ!H31</f>
        <v>0</v>
      </c>
      <c r="I324" s="482"/>
      <c r="J324" s="482"/>
      <c r="K324" s="482"/>
      <c r="L324" s="482"/>
      <c r="M324" s="482">
        <f>Calcu_ADJ!I31</f>
        <v>0</v>
      </c>
      <c r="N324" s="482"/>
      <c r="O324" s="482"/>
      <c r="P324" s="482"/>
      <c r="Q324" s="482"/>
      <c r="R324" s="482">
        <f>Calcu_ADJ!J31</f>
        <v>0</v>
      </c>
      <c r="S324" s="482"/>
      <c r="T324" s="482"/>
      <c r="U324" s="482"/>
      <c r="V324" s="482"/>
      <c r="W324" s="482">
        <f>Calcu_ADJ!K31</f>
        <v>0</v>
      </c>
      <c r="X324" s="482"/>
      <c r="Y324" s="482"/>
      <c r="Z324" s="482"/>
      <c r="AA324" s="482"/>
      <c r="AB324" s="168"/>
    </row>
    <row r="325" spans="1:46" s="169" customFormat="1" ht="18" customHeight="1">
      <c r="A325" s="167"/>
      <c r="B325" s="448">
        <f>Calcu_ADJ!D32</f>
        <v>0</v>
      </c>
      <c r="C325" s="449"/>
      <c r="D325" s="449"/>
      <c r="E325" s="449"/>
      <c r="F325" s="449"/>
      <c r="G325" s="450"/>
      <c r="H325" s="482">
        <f>Calcu_ADJ!H32</f>
        <v>0</v>
      </c>
      <c r="I325" s="482"/>
      <c r="J325" s="482"/>
      <c r="K325" s="482"/>
      <c r="L325" s="482"/>
      <c r="M325" s="482">
        <f>Calcu_ADJ!I32</f>
        <v>0</v>
      </c>
      <c r="N325" s="482"/>
      <c r="O325" s="482"/>
      <c r="P325" s="482"/>
      <c r="Q325" s="482"/>
      <c r="R325" s="482">
        <f>Calcu_ADJ!J32</f>
        <v>0</v>
      </c>
      <c r="S325" s="482"/>
      <c r="T325" s="482"/>
      <c r="U325" s="482"/>
      <c r="V325" s="482"/>
      <c r="W325" s="482">
        <f>Calcu_ADJ!K32</f>
        <v>0</v>
      </c>
      <c r="X325" s="482"/>
      <c r="Y325" s="482"/>
      <c r="Z325" s="482"/>
      <c r="AA325" s="482"/>
      <c r="AB325" s="168"/>
    </row>
    <row r="326" spans="1:46" s="169" customFormat="1" ht="18" customHeight="1">
      <c r="A326" s="167"/>
      <c r="B326" s="448">
        <f>Calcu_ADJ!D33</f>
        <v>0</v>
      </c>
      <c r="C326" s="449"/>
      <c r="D326" s="449"/>
      <c r="E326" s="449"/>
      <c r="F326" s="449"/>
      <c r="G326" s="450"/>
      <c r="H326" s="482">
        <f>Calcu_ADJ!H33</f>
        <v>0</v>
      </c>
      <c r="I326" s="482"/>
      <c r="J326" s="482"/>
      <c r="K326" s="482"/>
      <c r="L326" s="482"/>
      <c r="M326" s="482">
        <f>Calcu_ADJ!I33</f>
        <v>0</v>
      </c>
      <c r="N326" s="482"/>
      <c r="O326" s="482"/>
      <c r="P326" s="482"/>
      <c r="Q326" s="482"/>
      <c r="R326" s="482">
        <f>Calcu_ADJ!J33</f>
        <v>0</v>
      </c>
      <c r="S326" s="482"/>
      <c r="T326" s="482"/>
      <c r="U326" s="482"/>
      <c r="V326" s="482"/>
      <c r="W326" s="482">
        <f>Calcu_ADJ!K33</f>
        <v>0</v>
      </c>
      <c r="X326" s="482"/>
      <c r="Y326" s="482"/>
      <c r="Z326" s="482"/>
      <c r="AA326" s="482"/>
      <c r="AB326" s="168"/>
    </row>
    <row r="327" spans="1:46" s="169" customFormat="1" ht="18" customHeight="1">
      <c r="A327" s="167"/>
      <c r="B327" s="448">
        <f>Calcu_ADJ!D34</f>
        <v>0</v>
      </c>
      <c r="C327" s="449"/>
      <c r="D327" s="449"/>
      <c r="E327" s="449"/>
      <c r="F327" s="449"/>
      <c r="G327" s="450"/>
      <c r="H327" s="482">
        <f>Calcu_ADJ!H34</f>
        <v>0</v>
      </c>
      <c r="I327" s="482"/>
      <c r="J327" s="482"/>
      <c r="K327" s="482"/>
      <c r="L327" s="482"/>
      <c r="M327" s="482">
        <f>Calcu_ADJ!I34</f>
        <v>0</v>
      </c>
      <c r="N327" s="482"/>
      <c r="O327" s="482"/>
      <c r="P327" s="482"/>
      <c r="Q327" s="482"/>
      <c r="R327" s="482">
        <f>Calcu_ADJ!J34</f>
        <v>0</v>
      </c>
      <c r="S327" s="482"/>
      <c r="T327" s="482"/>
      <c r="U327" s="482"/>
      <c r="V327" s="482"/>
      <c r="W327" s="482">
        <f>Calcu_ADJ!K34</f>
        <v>0</v>
      </c>
      <c r="X327" s="482"/>
      <c r="Y327" s="482"/>
      <c r="Z327" s="482"/>
      <c r="AA327" s="482"/>
      <c r="AB327" s="168"/>
    </row>
    <row r="328" spans="1:46" s="169" customFormat="1" ht="18" customHeight="1">
      <c r="A328" s="167"/>
      <c r="B328" s="448">
        <f>Calcu_ADJ!D35</f>
        <v>0</v>
      </c>
      <c r="C328" s="449"/>
      <c r="D328" s="449"/>
      <c r="E328" s="449"/>
      <c r="F328" s="449"/>
      <c r="G328" s="450"/>
      <c r="H328" s="482">
        <f>Calcu_ADJ!H35</f>
        <v>0</v>
      </c>
      <c r="I328" s="482"/>
      <c r="J328" s="482"/>
      <c r="K328" s="482"/>
      <c r="L328" s="482"/>
      <c r="M328" s="482">
        <f>Calcu_ADJ!I35</f>
        <v>0</v>
      </c>
      <c r="N328" s="482"/>
      <c r="O328" s="482"/>
      <c r="P328" s="482"/>
      <c r="Q328" s="482"/>
      <c r="R328" s="482">
        <f>Calcu_ADJ!J35</f>
        <v>0</v>
      </c>
      <c r="S328" s="482"/>
      <c r="T328" s="482"/>
      <c r="U328" s="482"/>
      <c r="V328" s="482"/>
      <c r="W328" s="482">
        <f>Calcu_ADJ!K35</f>
        <v>0</v>
      </c>
      <c r="X328" s="482"/>
      <c r="Y328" s="482"/>
      <c r="Z328" s="482"/>
      <c r="AA328" s="482"/>
      <c r="AB328" s="168"/>
    </row>
    <row r="329" spans="1:46" s="169" customFormat="1" ht="18" customHeight="1">
      <c r="A329" s="167"/>
      <c r="B329" s="448">
        <f>Calcu_ADJ!D36</f>
        <v>0</v>
      </c>
      <c r="C329" s="449"/>
      <c r="D329" s="449"/>
      <c r="E329" s="449"/>
      <c r="F329" s="449"/>
      <c r="G329" s="450"/>
      <c r="H329" s="482">
        <f>Calcu_ADJ!H36</f>
        <v>0</v>
      </c>
      <c r="I329" s="482"/>
      <c r="J329" s="482"/>
      <c r="K329" s="482"/>
      <c r="L329" s="482"/>
      <c r="M329" s="482">
        <f>Calcu_ADJ!I36</f>
        <v>0</v>
      </c>
      <c r="N329" s="482"/>
      <c r="O329" s="482"/>
      <c r="P329" s="482"/>
      <c r="Q329" s="482"/>
      <c r="R329" s="482">
        <f>Calcu_ADJ!J36</f>
        <v>0</v>
      </c>
      <c r="S329" s="482"/>
      <c r="T329" s="482"/>
      <c r="U329" s="482"/>
      <c r="V329" s="482"/>
      <c r="W329" s="482">
        <f>Calcu_ADJ!K36</f>
        <v>0</v>
      </c>
      <c r="X329" s="482"/>
      <c r="Y329" s="482"/>
      <c r="Z329" s="482"/>
      <c r="AA329" s="482"/>
      <c r="AB329" s="168"/>
    </row>
    <row r="330" spans="1:46" s="169" customFormat="1" ht="18" customHeight="1">
      <c r="A330" s="167"/>
      <c r="B330" s="448">
        <f>Calcu_ADJ!D37</f>
        <v>0</v>
      </c>
      <c r="C330" s="449"/>
      <c r="D330" s="449"/>
      <c r="E330" s="449"/>
      <c r="F330" s="449"/>
      <c r="G330" s="450"/>
      <c r="H330" s="482">
        <f>Calcu_ADJ!H37</f>
        <v>0</v>
      </c>
      <c r="I330" s="482"/>
      <c r="J330" s="482"/>
      <c r="K330" s="482"/>
      <c r="L330" s="482"/>
      <c r="M330" s="482">
        <f>Calcu_ADJ!I37</f>
        <v>0</v>
      </c>
      <c r="N330" s="482"/>
      <c r="O330" s="482"/>
      <c r="P330" s="482"/>
      <c r="Q330" s="482"/>
      <c r="R330" s="482">
        <f>Calcu_ADJ!J37</f>
        <v>0</v>
      </c>
      <c r="S330" s="482"/>
      <c r="T330" s="482"/>
      <c r="U330" s="482"/>
      <c r="V330" s="482"/>
      <c r="W330" s="482">
        <f>Calcu_ADJ!K37</f>
        <v>0</v>
      </c>
      <c r="X330" s="482"/>
      <c r="Y330" s="482"/>
      <c r="Z330" s="482"/>
      <c r="AA330" s="482"/>
      <c r="AB330" s="168"/>
    </row>
    <row r="331" spans="1:46" s="169" customFormat="1" ht="18" customHeight="1">
      <c r="A331" s="167"/>
      <c r="B331" s="448">
        <f>Calcu_ADJ!D38</f>
        <v>0</v>
      </c>
      <c r="C331" s="449"/>
      <c r="D331" s="449"/>
      <c r="E331" s="449"/>
      <c r="F331" s="449"/>
      <c r="G331" s="450"/>
      <c r="H331" s="482">
        <f>Calcu_ADJ!H38</f>
        <v>0</v>
      </c>
      <c r="I331" s="482"/>
      <c r="J331" s="482"/>
      <c r="K331" s="482"/>
      <c r="L331" s="482"/>
      <c r="M331" s="482">
        <f>Calcu_ADJ!I38</f>
        <v>0</v>
      </c>
      <c r="N331" s="482"/>
      <c r="O331" s="482"/>
      <c r="P331" s="482"/>
      <c r="Q331" s="482"/>
      <c r="R331" s="482">
        <f>Calcu_ADJ!J38</f>
        <v>0</v>
      </c>
      <c r="S331" s="482"/>
      <c r="T331" s="482"/>
      <c r="U331" s="482"/>
      <c r="V331" s="482"/>
      <c r="W331" s="482">
        <f>Calcu_ADJ!K38</f>
        <v>0</v>
      </c>
      <c r="X331" s="482"/>
      <c r="Y331" s="482"/>
      <c r="Z331" s="482"/>
      <c r="AA331" s="482"/>
      <c r="AB331" s="168"/>
    </row>
    <row r="332" spans="1:46" s="169" customFormat="1" ht="18" customHeight="1">
      <c r="A332" s="167"/>
      <c r="B332" s="448">
        <f>Calcu_ADJ!D39</f>
        <v>0</v>
      </c>
      <c r="C332" s="449"/>
      <c r="D332" s="449"/>
      <c r="E332" s="449"/>
      <c r="F332" s="449"/>
      <c r="G332" s="450"/>
      <c r="H332" s="482">
        <f>Calcu_ADJ!H39</f>
        <v>0</v>
      </c>
      <c r="I332" s="482"/>
      <c r="J332" s="482"/>
      <c r="K332" s="482"/>
      <c r="L332" s="482"/>
      <c r="M332" s="482">
        <f>Calcu_ADJ!I39</f>
        <v>0</v>
      </c>
      <c r="N332" s="482"/>
      <c r="O332" s="482"/>
      <c r="P332" s="482"/>
      <c r="Q332" s="482"/>
      <c r="R332" s="482">
        <f>Calcu_ADJ!J39</f>
        <v>0</v>
      </c>
      <c r="S332" s="482"/>
      <c r="T332" s="482"/>
      <c r="U332" s="482"/>
      <c r="V332" s="482"/>
      <c r="W332" s="482">
        <f>Calcu_ADJ!K39</f>
        <v>0</v>
      </c>
      <c r="X332" s="482"/>
      <c r="Y332" s="482"/>
      <c r="Z332" s="482"/>
      <c r="AA332" s="482"/>
      <c r="AB332" s="168"/>
    </row>
    <row r="333" spans="1:46" s="169" customFormat="1" ht="18" customHeight="1">
      <c r="A333" s="167"/>
      <c r="B333" s="448">
        <f>Calcu_ADJ!D40</f>
        <v>0</v>
      </c>
      <c r="C333" s="449"/>
      <c r="D333" s="449"/>
      <c r="E333" s="449"/>
      <c r="F333" s="449"/>
      <c r="G333" s="450"/>
      <c r="H333" s="482">
        <f>Calcu_ADJ!H40</f>
        <v>0</v>
      </c>
      <c r="I333" s="482"/>
      <c r="J333" s="482"/>
      <c r="K333" s="482"/>
      <c r="L333" s="482"/>
      <c r="M333" s="482">
        <f>Calcu_ADJ!I40</f>
        <v>0</v>
      </c>
      <c r="N333" s="482"/>
      <c r="O333" s="482"/>
      <c r="P333" s="482"/>
      <c r="Q333" s="482"/>
      <c r="R333" s="482">
        <f>Calcu_ADJ!J40</f>
        <v>0</v>
      </c>
      <c r="S333" s="482"/>
      <c r="T333" s="482"/>
      <c r="U333" s="482"/>
      <c r="V333" s="482"/>
      <c r="W333" s="482">
        <f>Calcu_ADJ!K40</f>
        <v>0</v>
      </c>
      <c r="X333" s="482"/>
      <c r="Y333" s="482"/>
      <c r="Z333" s="482"/>
      <c r="AA333" s="482"/>
      <c r="AB333" s="168"/>
    </row>
    <row r="334" spans="1:46" s="169" customFormat="1" ht="18" customHeight="1">
      <c r="A334" s="167"/>
      <c r="B334" s="448">
        <f>Calcu_ADJ!D41</f>
        <v>0</v>
      </c>
      <c r="C334" s="449"/>
      <c r="D334" s="449"/>
      <c r="E334" s="449"/>
      <c r="F334" s="449"/>
      <c r="G334" s="450"/>
      <c r="H334" s="482">
        <f>Calcu_ADJ!H41</f>
        <v>0</v>
      </c>
      <c r="I334" s="482"/>
      <c r="J334" s="482"/>
      <c r="K334" s="482"/>
      <c r="L334" s="482"/>
      <c r="M334" s="482">
        <f>Calcu_ADJ!I41</f>
        <v>0</v>
      </c>
      <c r="N334" s="482"/>
      <c r="O334" s="482"/>
      <c r="P334" s="482"/>
      <c r="Q334" s="482"/>
      <c r="R334" s="482">
        <f>Calcu_ADJ!J41</f>
        <v>0</v>
      </c>
      <c r="S334" s="482"/>
      <c r="T334" s="482"/>
      <c r="U334" s="482"/>
      <c r="V334" s="482"/>
      <c r="W334" s="482">
        <f>Calcu_ADJ!K41</f>
        <v>0</v>
      </c>
      <c r="X334" s="482"/>
      <c r="Y334" s="482"/>
      <c r="Z334" s="482"/>
      <c r="AA334" s="482"/>
      <c r="AB334" s="168"/>
    </row>
    <row r="335" spans="1:46" s="169" customFormat="1" ht="18" customHeight="1">
      <c r="A335" s="167"/>
      <c r="B335" s="448">
        <f>Calcu_ADJ!D42</f>
        <v>0</v>
      </c>
      <c r="C335" s="449"/>
      <c r="D335" s="449"/>
      <c r="E335" s="449"/>
      <c r="F335" s="449"/>
      <c r="G335" s="450"/>
      <c r="H335" s="482">
        <f>Calcu_ADJ!H42</f>
        <v>0</v>
      </c>
      <c r="I335" s="482"/>
      <c r="J335" s="482"/>
      <c r="K335" s="482"/>
      <c r="L335" s="482"/>
      <c r="M335" s="482">
        <f>Calcu_ADJ!I42</f>
        <v>0</v>
      </c>
      <c r="N335" s="482"/>
      <c r="O335" s="482"/>
      <c r="P335" s="482"/>
      <c r="Q335" s="482"/>
      <c r="R335" s="482">
        <f>Calcu_ADJ!J42</f>
        <v>0</v>
      </c>
      <c r="S335" s="482"/>
      <c r="T335" s="482"/>
      <c r="U335" s="482"/>
      <c r="V335" s="482"/>
      <c r="W335" s="482">
        <f>Calcu_ADJ!K42</f>
        <v>0</v>
      </c>
      <c r="X335" s="482"/>
      <c r="Y335" s="482"/>
      <c r="Z335" s="482"/>
      <c r="AA335" s="482"/>
      <c r="AB335" s="168"/>
    </row>
    <row r="336" spans="1:46" s="169" customFormat="1" ht="18" customHeight="1">
      <c r="A336" s="167"/>
      <c r="B336" s="448">
        <f>Calcu_ADJ!D43</f>
        <v>0</v>
      </c>
      <c r="C336" s="449"/>
      <c r="D336" s="449"/>
      <c r="E336" s="449"/>
      <c r="F336" s="449"/>
      <c r="G336" s="450"/>
      <c r="H336" s="482">
        <f>Calcu_ADJ!H43</f>
        <v>0</v>
      </c>
      <c r="I336" s="482"/>
      <c r="J336" s="482"/>
      <c r="K336" s="482"/>
      <c r="L336" s="482"/>
      <c r="M336" s="482">
        <f>Calcu_ADJ!I43</f>
        <v>0</v>
      </c>
      <c r="N336" s="482"/>
      <c r="O336" s="482"/>
      <c r="P336" s="482"/>
      <c r="Q336" s="482"/>
      <c r="R336" s="482">
        <f>Calcu_ADJ!J43</f>
        <v>0</v>
      </c>
      <c r="S336" s="482"/>
      <c r="T336" s="482"/>
      <c r="U336" s="482"/>
      <c r="V336" s="482"/>
      <c r="W336" s="482">
        <f>Calcu_ADJ!K43</f>
        <v>0</v>
      </c>
      <c r="X336" s="482"/>
      <c r="Y336" s="482"/>
      <c r="Z336" s="482"/>
      <c r="AA336" s="482"/>
      <c r="AB336" s="168"/>
    </row>
    <row r="337" spans="1:81" s="169" customFormat="1" ht="18" customHeight="1">
      <c r="A337" s="167"/>
      <c r="B337" s="448">
        <f>Calcu_ADJ!D44</f>
        <v>0</v>
      </c>
      <c r="C337" s="449"/>
      <c r="D337" s="449"/>
      <c r="E337" s="449"/>
      <c r="F337" s="449"/>
      <c r="G337" s="450"/>
      <c r="H337" s="482">
        <f>Calcu_ADJ!H44</f>
        <v>0</v>
      </c>
      <c r="I337" s="482"/>
      <c r="J337" s="482"/>
      <c r="K337" s="482"/>
      <c r="L337" s="482"/>
      <c r="M337" s="482">
        <f>Calcu_ADJ!I44</f>
        <v>0</v>
      </c>
      <c r="N337" s="482"/>
      <c r="O337" s="482"/>
      <c r="P337" s="482"/>
      <c r="Q337" s="482"/>
      <c r="R337" s="482">
        <f>Calcu_ADJ!J44</f>
        <v>0</v>
      </c>
      <c r="S337" s="482"/>
      <c r="T337" s="482"/>
      <c r="U337" s="482"/>
      <c r="V337" s="482"/>
      <c r="W337" s="482">
        <f>Calcu_ADJ!K44</f>
        <v>0</v>
      </c>
      <c r="X337" s="482"/>
      <c r="Y337" s="482"/>
      <c r="Z337" s="482"/>
      <c r="AA337" s="482"/>
      <c r="AB337" s="168"/>
    </row>
    <row r="338" spans="1:81" s="169" customFormat="1" ht="18" customHeight="1">
      <c r="A338" s="167"/>
      <c r="B338" s="448">
        <f>Calcu_ADJ!D45</f>
        <v>0</v>
      </c>
      <c r="C338" s="449"/>
      <c r="D338" s="449"/>
      <c r="E338" s="449"/>
      <c r="F338" s="449"/>
      <c r="G338" s="450"/>
      <c r="H338" s="482">
        <f>Calcu_ADJ!H45</f>
        <v>0</v>
      </c>
      <c r="I338" s="482"/>
      <c r="J338" s="482"/>
      <c r="K338" s="482"/>
      <c r="L338" s="482"/>
      <c r="M338" s="482">
        <f>Calcu_ADJ!I45</f>
        <v>0</v>
      </c>
      <c r="N338" s="482"/>
      <c r="O338" s="482"/>
      <c r="P338" s="482"/>
      <c r="Q338" s="482"/>
      <c r="R338" s="482">
        <f>Calcu_ADJ!J45</f>
        <v>0</v>
      </c>
      <c r="S338" s="482"/>
      <c r="T338" s="482"/>
      <c r="U338" s="482"/>
      <c r="V338" s="482"/>
      <c r="W338" s="482">
        <f>Calcu_ADJ!K45</f>
        <v>0</v>
      </c>
      <c r="X338" s="482"/>
      <c r="Y338" s="482"/>
      <c r="Z338" s="482"/>
      <c r="AA338" s="482"/>
      <c r="AB338" s="168"/>
    </row>
    <row r="339" spans="1:81" s="169" customFormat="1" ht="18" customHeight="1">
      <c r="A339" s="167"/>
      <c r="B339" s="448">
        <f>Calcu_ADJ!D46</f>
        <v>0</v>
      </c>
      <c r="C339" s="449"/>
      <c r="D339" s="449"/>
      <c r="E339" s="449"/>
      <c r="F339" s="449"/>
      <c r="G339" s="450"/>
      <c r="H339" s="482">
        <f>Calcu_ADJ!H46</f>
        <v>0</v>
      </c>
      <c r="I339" s="482"/>
      <c r="J339" s="482"/>
      <c r="K339" s="482"/>
      <c r="L339" s="482"/>
      <c r="M339" s="482">
        <f>Calcu_ADJ!I46</f>
        <v>0</v>
      </c>
      <c r="N339" s="482"/>
      <c r="O339" s="482"/>
      <c r="P339" s="482"/>
      <c r="Q339" s="482"/>
      <c r="R339" s="482">
        <f>Calcu_ADJ!J46</f>
        <v>0</v>
      </c>
      <c r="S339" s="482"/>
      <c r="T339" s="482"/>
      <c r="U339" s="482"/>
      <c r="V339" s="482"/>
      <c r="W339" s="482">
        <f>Calcu_ADJ!K46</f>
        <v>0</v>
      </c>
      <c r="X339" s="482"/>
      <c r="Y339" s="482"/>
      <c r="Z339" s="482"/>
      <c r="AA339" s="482"/>
      <c r="AB339" s="168"/>
    </row>
    <row r="340" spans="1:81" s="169" customFormat="1" ht="18" customHeight="1">
      <c r="A340" s="167"/>
      <c r="B340" s="448">
        <f>Calcu_ADJ!D47</f>
        <v>0</v>
      </c>
      <c r="C340" s="449"/>
      <c r="D340" s="449"/>
      <c r="E340" s="449"/>
      <c r="F340" s="449"/>
      <c r="G340" s="450"/>
      <c r="H340" s="482">
        <f>Calcu_ADJ!H47</f>
        <v>0</v>
      </c>
      <c r="I340" s="482"/>
      <c r="J340" s="482"/>
      <c r="K340" s="482"/>
      <c r="L340" s="482"/>
      <c r="M340" s="482">
        <f>Calcu_ADJ!I47</f>
        <v>0</v>
      </c>
      <c r="N340" s="482"/>
      <c r="O340" s="482"/>
      <c r="P340" s="482"/>
      <c r="Q340" s="482"/>
      <c r="R340" s="482">
        <f>Calcu_ADJ!J47</f>
        <v>0</v>
      </c>
      <c r="S340" s="482"/>
      <c r="T340" s="482"/>
      <c r="U340" s="482"/>
      <c r="V340" s="482"/>
      <c r="W340" s="482">
        <f>Calcu_ADJ!K47</f>
        <v>0</v>
      </c>
      <c r="X340" s="482"/>
      <c r="Y340" s="482"/>
      <c r="Z340" s="482"/>
      <c r="AA340" s="482"/>
      <c r="AB340" s="168"/>
    </row>
    <row r="341" spans="1:81" s="169" customFormat="1" ht="18" customHeight="1">
      <c r="A341" s="167"/>
      <c r="B341" s="448">
        <f>Calcu_ADJ!D48</f>
        <v>0</v>
      </c>
      <c r="C341" s="449"/>
      <c r="D341" s="449"/>
      <c r="E341" s="449"/>
      <c r="F341" s="449"/>
      <c r="G341" s="450"/>
      <c r="H341" s="482">
        <f>Calcu_ADJ!H48</f>
        <v>0</v>
      </c>
      <c r="I341" s="482"/>
      <c r="J341" s="482"/>
      <c r="K341" s="482"/>
      <c r="L341" s="482"/>
      <c r="M341" s="482">
        <f>Calcu_ADJ!I48</f>
        <v>0</v>
      </c>
      <c r="N341" s="482"/>
      <c r="O341" s="482"/>
      <c r="P341" s="482"/>
      <c r="Q341" s="482"/>
      <c r="R341" s="482">
        <f>Calcu_ADJ!J48</f>
        <v>0</v>
      </c>
      <c r="S341" s="482"/>
      <c r="T341" s="482"/>
      <c r="U341" s="482"/>
      <c r="V341" s="482"/>
      <c r="W341" s="482">
        <f>Calcu_ADJ!K48</f>
        <v>0</v>
      </c>
      <c r="X341" s="482"/>
      <c r="Y341" s="482"/>
      <c r="Z341" s="482"/>
      <c r="AA341" s="482"/>
      <c r="AB341" s="168"/>
    </row>
    <row r="342" spans="1:81" ht="18" customHeight="1">
      <c r="A342" s="75"/>
      <c r="B342" s="165"/>
      <c r="C342" s="165"/>
      <c r="D342" s="165"/>
      <c r="E342" s="165"/>
      <c r="F342" s="165"/>
      <c r="G342" s="165"/>
      <c r="H342" s="165"/>
      <c r="I342" s="165"/>
      <c r="J342" s="165"/>
      <c r="K342" s="165"/>
      <c r="L342" s="165"/>
      <c r="M342" s="165"/>
      <c r="N342" s="165"/>
      <c r="O342" s="165"/>
      <c r="P342" s="165"/>
      <c r="Q342" s="165"/>
      <c r="R342" s="165"/>
      <c r="S342" s="165"/>
      <c r="T342" s="165"/>
      <c r="U342" s="165"/>
      <c r="V342" s="165"/>
      <c r="W342" s="165"/>
      <c r="X342" s="165"/>
      <c r="Y342" s="165"/>
      <c r="Z342" s="165"/>
      <c r="AA342" s="165"/>
      <c r="AB342" s="165"/>
      <c r="AC342" s="165"/>
      <c r="AD342" s="165"/>
      <c r="AE342" s="165"/>
      <c r="AF342" s="165"/>
      <c r="AG342" s="165"/>
      <c r="AH342" s="161"/>
      <c r="AI342" s="135"/>
      <c r="AJ342" s="135"/>
      <c r="AK342" s="135"/>
      <c r="AL342" s="135"/>
      <c r="AM342" s="135"/>
      <c r="AN342" s="135"/>
      <c r="AO342" s="135"/>
      <c r="AP342" s="165"/>
      <c r="AQ342" s="165"/>
      <c r="AR342" s="165"/>
      <c r="AS342" s="165"/>
      <c r="AT342" s="328"/>
    </row>
    <row r="343" spans="1:81" ht="18" customHeight="1">
      <c r="A343" s="75" t="s">
        <v>446</v>
      </c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  <c r="AB343" s="135"/>
      <c r="AC343" s="135"/>
      <c r="AD343" s="135"/>
      <c r="AE343" s="135"/>
      <c r="AF343" s="135"/>
      <c r="AG343" s="135"/>
      <c r="AH343" s="135"/>
      <c r="AI343" s="135"/>
      <c r="AJ343" s="135"/>
      <c r="AK343" s="135"/>
      <c r="AL343" s="135"/>
      <c r="AM343" s="135"/>
      <c r="AN343" s="135"/>
      <c r="AO343" s="135"/>
      <c r="AP343" s="135"/>
      <c r="AQ343" s="135"/>
      <c r="AR343" s="135"/>
      <c r="AS343" s="135"/>
    </row>
    <row r="344" spans="1:81" ht="18" customHeight="1">
      <c r="A344" s="98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  <c r="AB344" s="135"/>
      <c r="AC344" s="135"/>
      <c r="AD344" s="135"/>
      <c r="AE344" s="135"/>
      <c r="AF344" s="135"/>
      <c r="AG344" s="135"/>
      <c r="AH344" s="135"/>
      <c r="AI344" s="135"/>
      <c r="AJ344" s="135"/>
      <c r="AK344" s="135"/>
      <c r="AL344" s="135"/>
      <c r="AM344" s="135"/>
      <c r="AN344" s="135"/>
      <c r="AO344" s="135"/>
      <c r="AP344" s="135"/>
      <c r="AQ344" s="135"/>
      <c r="AR344" s="135"/>
      <c r="AS344" s="135"/>
    </row>
    <row r="345" spans="1:81" ht="18" customHeight="1">
      <c r="A345" s="98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  <c r="AB345" s="135"/>
      <c r="AC345" s="135"/>
      <c r="AD345" s="135"/>
      <c r="AE345" s="135"/>
      <c r="AF345" s="135"/>
      <c r="AG345" s="135"/>
      <c r="AH345" s="135"/>
      <c r="AI345" s="135"/>
      <c r="AJ345" s="135"/>
      <c r="AK345" s="135"/>
      <c r="AL345" s="135"/>
      <c r="AM345" s="135"/>
      <c r="AN345" s="135"/>
      <c r="AO345" s="135"/>
      <c r="AP345" s="135"/>
      <c r="AQ345" s="135"/>
      <c r="AR345" s="135"/>
      <c r="AS345" s="135"/>
    </row>
    <row r="346" spans="1:81" s="135" customFormat="1" ht="18" customHeight="1">
      <c r="A346" s="98"/>
      <c r="C346" s="487" t="s">
        <v>447</v>
      </c>
      <c r="D346" s="487"/>
      <c r="E346" s="487"/>
      <c r="F346" s="135" t="s">
        <v>448</v>
      </c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  <c r="BG346" s="74"/>
      <c r="BH346" s="74"/>
      <c r="BI346" s="74"/>
      <c r="BJ346" s="74"/>
      <c r="BK346" s="74"/>
      <c r="BL346" s="74"/>
      <c r="BM346" s="74"/>
      <c r="BN346" s="74"/>
      <c r="BO346" s="74"/>
      <c r="BP346" s="74"/>
      <c r="BQ346" s="74"/>
      <c r="BR346" s="74"/>
      <c r="BS346" s="74"/>
      <c r="BT346" s="74"/>
      <c r="BU346" s="74"/>
      <c r="BV346" s="74"/>
      <c r="BW346" s="74"/>
      <c r="BX346" s="74"/>
      <c r="BY346" s="74"/>
      <c r="BZ346" s="74"/>
      <c r="CA346" s="74"/>
      <c r="CB346" s="74"/>
      <c r="CC346" s="74"/>
    </row>
    <row r="347" spans="1:81" s="135" customFormat="1" ht="18" customHeight="1">
      <c r="A347" s="98"/>
      <c r="C347" s="487" t="s">
        <v>449</v>
      </c>
      <c r="D347" s="487"/>
      <c r="E347" s="487"/>
      <c r="F347" s="135" t="s">
        <v>450</v>
      </c>
      <c r="AH347" s="78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  <c r="BG347" s="74"/>
      <c r="BH347" s="74"/>
      <c r="BI347" s="74"/>
      <c r="BJ347" s="74"/>
      <c r="BK347" s="74"/>
      <c r="BL347" s="74"/>
      <c r="BM347" s="74"/>
      <c r="BN347" s="74"/>
      <c r="BO347" s="74"/>
      <c r="BP347" s="74"/>
      <c r="BQ347" s="74"/>
      <c r="BR347" s="74"/>
      <c r="BS347" s="74"/>
      <c r="BT347" s="74"/>
      <c r="BU347" s="74"/>
      <c r="BV347" s="74"/>
      <c r="BW347" s="74"/>
      <c r="BX347" s="74"/>
      <c r="BY347" s="74"/>
      <c r="BZ347" s="74"/>
      <c r="CA347" s="74"/>
      <c r="CB347" s="74"/>
      <c r="CC347" s="74"/>
    </row>
    <row r="348" spans="1:81" s="135" customFormat="1" ht="18" customHeight="1">
      <c r="A348" s="98"/>
      <c r="C348" s="487" t="s">
        <v>451</v>
      </c>
      <c r="D348" s="487"/>
      <c r="E348" s="487"/>
      <c r="F348" s="135" t="s">
        <v>452</v>
      </c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  <c r="BG348" s="74"/>
      <c r="BH348" s="74"/>
      <c r="BI348" s="74"/>
      <c r="BJ348" s="74"/>
      <c r="BK348" s="74"/>
      <c r="BL348" s="74"/>
      <c r="BM348" s="74"/>
      <c r="BN348" s="74"/>
      <c r="BO348" s="74"/>
      <c r="BP348" s="74"/>
      <c r="BQ348" s="74"/>
      <c r="BR348" s="74"/>
      <c r="BS348" s="74"/>
      <c r="BT348" s="74"/>
      <c r="BU348" s="74"/>
      <c r="BV348" s="74"/>
      <c r="BW348" s="74"/>
      <c r="BX348" s="74"/>
      <c r="BY348" s="74"/>
      <c r="BZ348" s="74"/>
      <c r="CA348" s="74"/>
      <c r="CB348" s="74"/>
      <c r="CC348" s="74"/>
    </row>
    <row r="349" spans="1:81" s="135" customFormat="1" ht="18" customHeight="1">
      <c r="A349" s="98"/>
      <c r="C349" s="487" t="s">
        <v>453</v>
      </c>
      <c r="D349" s="487"/>
      <c r="E349" s="487"/>
      <c r="F349" s="135" t="s">
        <v>454</v>
      </c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  <c r="BG349" s="74"/>
      <c r="BH349" s="74"/>
      <c r="BI349" s="74"/>
      <c r="BJ349" s="74"/>
      <c r="BK349" s="74"/>
      <c r="BL349" s="74"/>
      <c r="BM349" s="74"/>
      <c r="BN349" s="74"/>
      <c r="BO349" s="74"/>
      <c r="BP349" s="74"/>
      <c r="BQ349" s="74"/>
      <c r="BR349" s="74"/>
      <c r="BS349" s="74"/>
      <c r="BT349" s="74"/>
      <c r="BU349" s="74"/>
      <c r="BV349" s="74"/>
      <c r="BW349" s="74"/>
      <c r="BX349" s="74"/>
      <c r="BY349" s="74"/>
      <c r="BZ349" s="74"/>
      <c r="CA349" s="74"/>
      <c r="CB349" s="74"/>
      <c r="CC349" s="74"/>
    </row>
    <row r="350" spans="1:81" s="135" customFormat="1" ht="18" customHeight="1">
      <c r="A350" s="98"/>
      <c r="C350" s="487" t="s">
        <v>455</v>
      </c>
      <c r="D350" s="487"/>
      <c r="E350" s="487"/>
      <c r="F350" s="135" t="s">
        <v>456</v>
      </c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  <c r="BG350" s="74"/>
      <c r="BH350" s="74"/>
      <c r="BI350" s="74"/>
      <c r="BJ350" s="74"/>
      <c r="BK350" s="74"/>
      <c r="BL350" s="74"/>
      <c r="BM350" s="74"/>
      <c r="BN350" s="74"/>
      <c r="BO350" s="74"/>
      <c r="BP350" s="74"/>
      <c r="BQ350" s="74"/>
      <c r="BR350" s="74"/>
      <c r="BS350" s="74"/>
      <c r="BT350" s="74"/>
      <c r="BU350" s="74"/>
      <c r="BV350" s="74"/>
      <c r="BW350" s="74"/>
      <c r="BX350" s="74"/>
      <c r="BY350" s="74"/>
      <c r="BZ350" s="74"/>
      <c r="CA350" s="74"/>
      <c r="CB350" s="74"/>
      <c r="CC350" s="74"/>
    </row>
    <row r="351" spans="1:81" s="135" customFormat="1" ht="18" customHeight="1">
      <c r="A351" s="98"/>
      <c r="C351" s="487" t="s">
        <v>457</v>
      </c>
      <c r="D351" s="487"/>
      <c r="E351" s="487"/>
      <c r="F351" s="135" t="s">
        <v>458</v>
      </c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  <c r="BG351" s="74"/>
      <c r="BH351" s="74"/>
      <c r="BI351" s="74"/>
      <c r="BJ351" s="74"/>
      <c r="BK351" s="74"/>
      <c r="BL351" s="74"/>
      <c r="BM351" s="74"/>
      <c r="BN351" s="74"/>
      <c r="BO351" s="74"/>
      <c r="BP351" s="74"/>
      <c r="BQ351" s="74"/>
      <c r="BR351" s="74"/>
      <c r="BS351" s="74"/>
      <c r="BT351" s="74"/>
      <c r="BU351" s="74"/>
      <c r="BV351" s="74"/>
      <c r="BW351" s="74"/>
      <c r="BX351" s="74"/>
      <c r="BY351" s="74"/>
      <c r="BZ351" s="74"/>
      <c r="CA351" s="74"/>
      <c r="CB351" s="74"/>
      <c r="CC351" s="74"/>
    </row>
    <row r="352" spans="1:81" s="135" customFormat="1" ht="18" customHeight="1">
      <c r="A352" s="98"/>
      <c r="C352" s="487" t="s">
        <v>459</v>
      </c>
      <c r="D352" s="487"/>
      <c r="E352" s="487"/>
      <c r="F352" s="135" t="s">
        <v>460</v>
      </c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  <c r="BG352" s="74"/>
      <c r="BH352" s="74"/>
      <c r="BI352" s="74"/>
      <c r="BJ352" s="74"/>
      <c r="BK352" s="74"/>
      <c r="BL352" s="74"/>
      <c r="BM352" s="74"/>
      <c r="BN352" s="74"/>
      <c r="BO352" s="74"/>
      <c r="BP352" s="74"/>
      <c r="BQ352" s="74"/>
      <c r="BR352" s="74"/>
      <c r="BS352" s="74"/>
      <c r="BT352" s="74"/>
      <c r="BU352" s="74"/>
      <c r="BV352" s="74"/>
      <c r="BW352" s="74"/>
      <c r="BX352" s="74"/>
      <c r="BY352" s="74"/>
      <c r="BZ352" s="74"/>
      <c r="CA352" s="74"/>
      <c r="CB352" s="74"/>
      <c r="CC352" s="74"/>
    </row>
    <row r="353" spans="1:81" s="135" customFormat="1" ht="18" customHeight="1">
      <c r="A353" s="98"/>
      <c r="C353" s="333"/>
      <c r="D353" s="333"/>
      <c r="E353" s="333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  <c r="BG353" s="74"/>
      <c r="BH353" s="74"/>
      <c r="BI353" s="74"/>
      <c r="BJ353" s="74"/>
      <c r="BK353" s="74"/>
      <c r="BL353" s="74"/>
      <c r="BM353" s="74"/>
      <c r="BN353" s="74"/>
      <c r="BO353" s="74"/>
      <c r="BP353" s="74"/>
      <c r="BQ353" s="74"/>
      <c r="BR353" s="74"/>
      <c r="BS353" s="74"/>
      <c r="BT353" s="74"/>
      <c r="BU353" s="74"/>
      <c r="BV353" s="74"/>
      <c r="BW353" s="74"/>
      <c r="BX353" s="74"/>
      <c r="BY353" s="74"/>
      <c r="BZ353" s="74"/>
      <c r="CA353" s="74"/>
      <c r="CB353" s="74"/>
      <c r="CC353" s="74"/>
    </row>
    <row r="354" spans="1:81" s="135" customFormat="1" ht="18" customHeight="1">
      <c r="A354" s="75" t="s">
        <v>461</v>
      </c>
      <c r="B354" s="74"/>
      <c r="C354" s="140"/>
      <c r="D354" s="140"/>
      <c r="E354" s="140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  <c r="BG354" s="74"/>
      <c r="BH354" s="74"/>
      <c r="BI354" s="74"/>
      <c r="BJ354" s="74"/>
      <c r="BK354" s="74"/>
      <c r="BL354" s="74"/>
      <c r="BM354" s="74"/>
      <c r="BN354" s="74"/>
      <c r="BO354" s="74"/>
      <c r="BP354" s="74"/>
      <c r="BQ354" s="74"/>
      <c r="BR354" s="74"/>
      <c r="BS354" s="74"/>
      <c r="BT354" s="74"/>
      <c r="BU354" s="74"/>
      <c r="BV354" s="74"/>
      <c r="BW354" s="74"/>
      <c r="BX354" s="74"/>
      <c r="BY354" s="74"/>
      <c r="BZ354" s="74"/>
      <c r="CA354" s="74"/>
      <c r="CB354" s="74"/>
      <c r="CC354" s="74"/>
    </row>
    <row r="355" spans="1:81" s="135" customFormat="1" ht="18" customHeight="1">
      <c r="A355" s="98"/>
      <c r="B355" s="495"/>
      <c r="C355" s="496"/>
      <c r="D355" s="486"/>
      <c r="E355" s="486"/>
      <c r="F355" s="486"/>
      <c r="G355" s="486"/>
      <c r="H355" s="486"/>
      <c r="I355" s="486"/>
      <c r="J355" s="486">
        <v>1</v>
      </c>
      <c r="K355" s="486"/>
      <c r="L355" s="486"/>
      <c r="M355" s="486"/>
      <c r="N355" s="486"/>
      <c r="O355" s="486"/>
      <c r="P355" s="486"/>
      <c r="Q355" s="486">
        <v>2</v>
      </c>
      <c r="R355" s="486"/>
      <c r="S355" s="486"/>
      <c r="T355" s="486"/>
      <c r="U355" s="486"/>
      <c r="V355" s="486"/>
      <c r="W355" s="486"/>
      <c r="X355" s="486">
        <v>3</v>
      </c>
      <c r="Y355" s="486"/>
      <c r="Z355" s="486"/>
      <c r="AA355" s="486"/>
      <c r="AB355" s="486"/>
      <c r="AC355" s="486">
        <v>4</v>
      </c>
      <c r="AD355" s="486"/>
      <c r="AE355" s="486"/>
      <c r="AF355" s="486"/>
      <c r="AG355" s="486"/>
      <c r="AH355" s="486">
        <v>5</v>
      </c>
      <c r="AI355" s="486"/>
      <c r="AJ355" s="486"/>
      <c r="AK355" s="486"/>
      <c r="AL355" s="486"/>
      <c r="AM355" s="486"/>
      <c r="AN355" s="486"/>
      <c r="AO355" s="486"/>
      <c r="AP355" s="486">
        <v>6</v>
      </c>
      <c r="AQ355" s="486"/>
      <c r="AR355" s="486"/>
      <c r="AS355" s="486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  <c r="BG355" s="74"/>
      <c r="BH355" s="74"/>
      <c r="BI355" s="74"/>
      <c r="BJ355" s="74"/>
      <c r="BK355" s="74"/>
      <c r="BL355" s="74"/>
      <c r="BM355" s="74"/>
      <c r="BN355" s="74"/>
      <c r="BO355" s="74"/>
      <c r="BP355" s="74"/>
      <c r="BQ355" s="74"/>
      <c r="BR355" s="74"/>
      <c r="BS355" s="74"/>
      <c r="BT355" s="74"/>
      <c r="BU355" s="74"/>
      <c r="BV355" s="74"/>
      <c r="BW355" s="74"/>
      <c r="BX355" s="74"/>
      <c r="BY355" s="74"/>
      <c r="BZ355" s="74"/>
      <c r="CA355" s="74"/>
      <c r="CB355" s="74"/>
      <c r="CC355" s="74"/>
    </row>
    <row r="356" spans="1:81" s="135" customFormat="1" ht="18" customHeight="1">
      <c r="A356" s="98"/>
      <c r="B356" s="495"/>
      <c r="C356" s="496"/>
      <c r="D356" s="483" t="s">
        <v>462</v>
      </c>
      <c r="E356" s="483"/>
      <c r="F356" s="483"/>
      <c r="G356" s="483"/>
      <c r="H356" s="483"/>
      <c r="I356" s="483"/>
      <c r="J356" s="483" t="s">
        <v>463</v>
      </c>
      <c r="K356" s="483"/>
      <c r="L356" s="483"/>
      <c r="M356" s="483"/>
      <c r="N356" s="483"/>
      <c r="O356" s="483"/>
      <c r="P356" s="483"/>
      <c r="Q356" s="483" t="s">
        <v>464</v>
      </c>
      <c r="R356" s="483"/>
      <c r="S356" s="483"/>
      <c r="T356" s="483"/>
      <c r="U356" s="483"/>
      <c r="V356" s="483"/>
      <c r="W356" s="483"/>
      <c r="X356" s="483" t="s">
        <v>465</v>
      </c>
      <c r="Y356" s="483"/>
      <c r="Z356" s="483"/>
      <c r="AA356" s="483"/>
      <c r="AB356" s="483"/>
      <c r="AC356" s="483" t="s">
        <v>466</v>
      </c>
      <c r="AD356" s="483"/>
      <c r="AE356" s="483"/>
      <c r="AF356" s="483"/>
      <c r="AG356" s="483"/>
      <c r="AH356" s="483" t="s">
        <v>467</v>
      </c>
      <c r="AI356" s="483"/>
      <c r="AJ356" s="483"/>
      <c r="AK356" s="483"/>
      <c r="AL356" s="483"/>
      <c r="AM356" s="483"/>
      <c r="AN356" s="483"/>
      <c r="AO356" s="483"/>
      <c r="AP356" s="483" t="s">
        <v>338</v>
      </c>
      <c r="AQ356" s="483"/>
      <c r="AR356" s="483"/>
      <c r="AS356" s="483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  <c r="BG356" s="74"/>
      <c r="BH356" s="74"/>
      <c r="BI356" s="74"/>
      <c r="BJ356" s="74"/>
      <c r="BK356" s="74"/>
      <c r="BL356" s="74"/>
      <c r="BM356" s="74"/>
      <c r="BN356" s="74"/>
      <c r="BO356" s="74"/>
      <c r="BP356" s="74"/>
      <c r="BQ356" s="74"/>
      <c r="BR356" s="74"/>
      <c r="BS356" s="74"/>
      <c r="BT356" s="74"/>
      <c r="BU356" s="74"/>
      <c r="BV356" s="74"/>
      <c r="BW356" s="74"/>
      <c r="BX356" s="74"/>
      <c r="BY356" s="74"/>
      <c r="BZ356" s="74"/>
      <c r="CA356" s="74"/>
      <c r="CB356" s="74"/>
      <c r="CC356" s="74"/>
    </row>
    <row r="357" spans="1:81" s="135" customFormat="1" ht="18" customHeight="1">
      <c r="A357" s="98"/>
      <c r="B357" s="495"/>
      <c r="C357" s="496"/>
      <c r="D357" s="484" t="s">
        <v>469</v>
      </c>
      <c r="E357" s="484"/>
      <c r="F357" s="484"/>
      <c r="G357" s="484"/>
      <c r="H357" s="484"/>
      <c r="I357" s="484"/>
      <c r="J357" s="485" t="s">
        <v>470</v>
      </c>
      <c r="K357" s="485"/>
      <c r="L357" s="485"/>
      <c r="M357" s="485"/>
      <c r="N357" s="485"/>
      <c r="O357" s="485"/>
      <c r="P357" s="485"/>
      <c r="Q357" s="485" t="s">
        <v>471</v>
      </c>
      <c r="R357" s="485"/>
      <c r="S357" s="485"/>
      <c r="T357" s="485"/>
      <c r="U357" s="485"/>
      <c r="V357" s="485"/>
      <c r="W357" s="485"/>
      <c r="X357" s="485"/>
      <c r="Y357" s="485"/>
      <c r="Z357" s="485"/>
      <c r="AA357" s="485"/>
      <c r="AB357" s="485"/>
      <c r="AC357" s="485" t="s">
        <v>472</v>
      </c>
      <c r="AD357" s="485"/>
      <c r="AE357" s="485"/>
      <c r="AF357" s="485"/>
      <c r="AG357" s="485"/>
      <c r="AH357" s="485" t="s">
        <v>473</v>
      </c>
      <c r="AI357" s="485"/>
      <c r="AJ357" s="485"/>
      <c r="AK357" s="485"/>
      <c r="AL357" s="485"/>
      <c r="AM357" s="485"/>
      <c r="AN357" s="485"/>
      <c r="AO357" s="485"/>
      <c r="AP357" s="485"/>
      <c r="AQ357" s="485"/>
      <c r="AR357" s="485"/>
      <c r="AS357" s="485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  <c r="BG357" s="74"/>
      <c r="BH357" s="74"/>
      <c r="BI357" s="74"/>
      <c r="BJ357" s="74"/>
      <c r="BK357" s="74"/>
      <c r="BL357" s="74"/>
      <c r="BM357" s="74"/>
      <c r="BN357" s="74"/>
      <c r="BO357" s="74"/>
      <c r="BP357" s="74"/>
      <c r="BQ357" s="74"/>
      <c r="BR357" s="74"/>
      <c r="BS357" s="74"/>
      <c r="BT357" s="74"/>
      <c r="BU357" s="74"/>
      <c r="BV357" s="74"/>
      <c r="BW357" s="74"/>
      <c r="BX357" s="74"/>
      <c r="BY357" s="74"/>
      <c r="BZ357" s="74"/>
      <c r="CA357" s="74"/>
      <c r="CB357" s="74"/>
      <c r="CC357" s="74"/>
    </row>
    <row r="358" spans="1:81" s="135" customFormat="1" ht="18" customHeight="1">
      <c r="A358" s="98"/>
      <c r="B358" s="486" t="s">
        <v>474</v>
      </c>
      <c r="C358" s="486"/>
      <c r="D358" s="534" t="s">
        <v>449</v>
      </c>
      <c r="E358" s="534"/>
      <c r="F358" s="534"/>
      <c r="G358" s="534"/>
      <c r="H358" s="534"/>
      <c r="I358" s="534"/>
      <c r="J358" s="535">
        <f>H368</f>
        <v>0</v>
      </c>
      <c r="K358" s="535"/>
      <c r="L358" s="535"/>
      <c r="M358" s="535"/>
      <c r="N358" s="535"/>
      <c r="O358" s="535"/>
      <c r="P358" s="535"/>
      <c r="Q358" s="531" t="e">
        <f>T373</f>
        <v>#DIV/0!</v>
      </c>
      <c r="R358" s="532"/>
      <c r="S358" s="532"/>
      <c r="T358" s="532"/>
      <c r="U358" s="532"/>
      <c r="V358" s="532"/>
      <c r="W358" s="533"/>
      <c r="X358" s="466" t="str">
        <f>H374</f>
        <v>t</v>
      </c>
      <c r="Y358" s="466"/>
      <c r="Z358" s="466"/>
      <c r="AA358" s="466"/>
      <c r="AB358" s="466"/>
      <c r="AC358" s="466">
        <v>1</v>
      </c>
      <c r="AD358" s="466"/>
      <c r="AE358" s="466"/>
      <c r="AF358" s="466"/>
      <c r="AG358" s="466"/>
      <c r="AH358" s="531" t="e">
        <f>Q358</f>
        <v>#DIV/0!</v>
      </c>
      <c r="AI358" s="532"/>
      <c r="AJ358" s="532"/>
      <c r="AK358" s="532"/>
      <c r="AL358" s="532"/>
      <c r="AM358" s="532"/>
      <c r="AN358" s="532"/>
      <c r="AO358" s="533"/>
      <c r="AP358" s="466">
        <v>2</v>
      </c>
      <c r="AQ358" s="466"/>
      <c r="AR358" s="466"/>
      <c r="AS358" s="466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  <c r="BG358" s="74"/>
      <c r="BH358" s="74"/>
      <c r="BI358" s="74"/>
      <c r="BJ358" s="74"/>
      <c r="BK358" s="74"/>
      <c r="BL358" s="74"/>
      <c r="BM358" s="74"/>
      <c r="BN358" s="74"/>
      <c r="BO358" s="74"/>
      <c r="BP358" s="74"/>
      <c r="BQ358" s="74"/>
      <c r="BR358" s="74"/>
      <c r="BS358" s="74"/>
      <c r="BT358" s="74"/>
      <c r="BU358" s="74"/>
      <c r="BV358" s="74"/>
      <c r="BW358" s="74"/>
      <c r="BX358" s="74"/>
      <c r="BY358" s="74"/>
      <c r="BZ358" s="74"/>
      <c r="CA358" s="74"/>
      <c r="CB358" s="74"/>
      <c r="CC358" s="74"/>
    </row>
    <row r="359" spans="1:81" s="135" customFormat="1" ht="18" customHeight="1">
      <c r="A359" s="98"/>
      <c r="B359" s="486" t="s">
        <v>475</v>
      </c>
      <c r="C359" s="486"/>
      <c r="D359" s="534" t="s">
        <v>451</v>
      </c>
      <c r="E359" s="534"/>
      <c r="F359" s="534"/>
      <c r="G359" s="534"/>
      <c r="H359" s="534"/>
      <c r="I359" s="534"/>
      <c r="J359" s="466">
        <f>G381</f>
        <v>0</v>
      </c>
      <c r="K359" s="466"/>
      <c r="L359" s="466"/>
      <c r="M359" s="466"/>
      <c r="N359" s="466"/>
      <c r="O359" s="466"/>
      <c r="P359" s="466"/>
      <c r="Q359" s="531" t="e">
        <f>AG384</f>
        <v>#DIV/0!</v>
      </c>
      <c r="R359" s="532"/>
      <c r="S359" s="532"/>
      <c r="T359" s="532"/>
      <c r="U359" s="532"/>
      <c r="V359" s="532"/>
      <c r="W359" s="533"/>
      <c r="X359" s="466" t="str">
        <f>H386</f>
        <v>직사각형</v>
      </c>
      <c r="Y359" s="466"/>
      <c r="Z359" s="466"/>
      <c r="AA359" s="466"/>
      <c r="AB359" s="466"/>
      <c r="AC359" s="466">
        <v>1</v>
      </c>
      <c r="AD359" s="466"/>
      <c r="AE359" s="466"/>
      <c r="AF359" s="466"/>
      <c r="AG359" s="466"/>
      <c r="AH359" s="531" t="e">
        <f>Q359</f>
        <v>#DIV/0!</v>
      </c>
      <c r="AI359" s="532"/>
      <c r="AJ359" s="532"/>
      <c r="AK359" s="532"/>
      <c r="AL359" s="532"/>
      <c r="AM359" s="532"/>
      <c r="AN359" s="532"/>
      <c r="AO359" s="533"/>
      <c r="AP359" s="466" t="s">
        <v>476</v>
      </c>
      <c r="AQ359" s="466"/>
      <c r="AR359" s="466"/>
      <c r="AS359" s="466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  <c r="BG359" s="74"/>
      <c r="BH359" s="74"/>
      <c r="BI359" s="74"/>
      <c r="BJ359" s="74"/>
      <c r="BK359" s="74"/>
      <c r="BL359" s="74"/>
      <c r="BM359" s="74"/>
      <c r="BN359" s="74"/>
      <c r="BO359" s="74"/>
      <c r="BP359" s="74"/>
      <c r="BQ359" s="74"/>
      <c r="BR359" s="74"/>
      <c r="BS359" s="74"/>
      <c r="BT359" s="74"/>
      <c r="BU359" s="74"/>
      <c r="BV359" s="74"/>
      <c r="BW359" s="74"/>
      <c r="BX359" s="74"/>
      <c r="BY359" s="74"/>
      <c r="BZ359" s="74"/>
      <c r="CA359" s="74"/>
      <c r="CB359" s="74"/>
      <c r="CC359" s="74"/>
    </row>
    <row r="360" spans="1:81" s="135" customFormat="1" ht="18" customHeight="1">
      <c r="A360" s="98"/>
      <c r="B360" s="486" t="s">
        <v>477</v>
      </c>
      <c r="C360" s="486"/>
      <c r="D360" s="536" t="s">
        <v>453</v>
      </c>
      <c r="E360" s="537"/>
      <c r="F360" s="537"/>
      <c r="G360" s="537"/>
      <c r="H360" s="537"/>
      <c r="I360" s="538"/>
      <c r="J360" s="466">
        <f>G424</f>
        <v>0</v>
      </c>
      <c r="K360" s="466"/>
      <c r="L360" s="466"/>
      <c r="M360" s="466"/>
      <c r="N360" s="466"/>
      <c r="O360" s="466"/>
      <c r="P360" s="466"/>
      <c r="Q360" s="531" t="e">
        <f>AK398</f>
        <v>#DIV/0!</v>
      </c>
      <c r="R360" s="532"/>
      <c r="S360" s="532"/>
      <c r="T360" s="532"/>
      <c r="U360" s="532"/>
      <c r="V360" s="532"/>
      <c r="W360" s="533"/>
      <c r="X360" s="466" t="str">
        <f>H400</f>
        <v>직사각형</v>
      </c>
      <c r="Y360" s="466"/>
      <c r="Z360" s="466"/>
      <c r="AA360" s="466"/>
      <c r="AB360" s="466"/>
      <c r="AC360" s="466">
        <v>1</v>
      </c>
      <c r="AD360" s="466"/>
      <c r="AE360" s="466"/>
      <c r="AF360" s="466"/>
      <c r="AG360" s="466"/>
      <c r="AH360" s="531" t="e">
        <f>Q360</f>
        <v>#DIV/0!</v>
      </c>
      <c r="AI360" s="532"/>
      <c r="AJ360" s="532"/>
      <c r="AK360" s="532"/>
      <c r="AL360" s="532"/>
      <c r="AM360" s="532"/>
      <c r="AN360" s="532"/>
      <c r="AO360" s="533"/>
      <c r="AP360" s="466" t="s">
        <v>476</v>
      </c>
      <c r="AQ360" s="466"/>
      <c r="AR360" s="466"/>
      <c r="AS360" s="466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  <c r="BG360" s="74"/>
      <c r="BH360" s="74"/>
      <c r="BI360" s="74"/>
      <c r="BJ360" s="74"/>
      <c r="BK360" s="74"/>
      <c r="BL360" s="74"/>
      <c r="BM360" s="74"/>
      <c r="BN360" s="74"/>
      <c r="BO360" s="74"/>
      <c r="BP360" s="74"/>
      <c r="BQ360" s="74"/>
      <c r="BR360" s="74"/>
      <c r="BS360" s="74"/>
      <c r="BT360" s="74"/>
      <c r="BU360" s="74"/>
      <c r="BV360" s="74"/>
      <c r="BW360" s="74"/>
      <c r="BX360" s="74"/>
      <c r="BY360" s="74"/>
      <c r="BZ360" s="74"/>
      <c r="CA360" s="74"/>
      <c r="CB360" s="74"/>
      <c r="CC360" s="74"/>
    </row>
    <row r="361" spans="1:81" s="135" customFormat="1" ht="18" customHeight="1">
      <c r="A361" s="98"/>
      <c r="B361" s="486" t="s">
        <v>478</v>
      </c>
      <c r="C361" s="486"/>
      <c r="D361" s="497" t="s">
        <v>455</v>
      </c>
      <c r="E361" s="498"/>
      <c r="F361" s="498"/>
      <c r="G361" s="498"/>
      <c r="H361" s="498"/>
      <c r="I361" s="499"/>
      <c r="J361" s="466">
        <f>G407</f>
        <v>0</v>
      </c>
      <c r="K361" s="466"/>
      <c r="L361" s="466"/>
      <c r="M361" s="466"/>
      <c r="N361" s="466"/>
      <c r="O361" s="466"/>
      <c r="P361" s="466"/>
      <c r="Q361" s="531" t="e">
        <f ca="1">R412</f>
        <v>#DIV/0!</v>
      </c>
      <c r="R361" s="532"/>
      <c r="S361" s="532"/>
      <c r="T361" s="532"/>
      <c r="U361" s="532"/>
      <c r="V361" s="532"/>
      <c r="W361" s="533"/>
      <c r="X361" s="466" t="str">
        <f>H413</f>
        <v>직사각형</v>
      </c>
      <c r="Y361" s="466"/>
      <c r="Z361" s="466"/>
      <c r="AA361" s="466"/>
      <c r="AB361" s="466"/>
      <c r="AC361" s="466">
        <v>1</v>
      </c>
      <c r="AD361" s="466"/>
      <c r="AE361" s="466"/>
      <c r="AF361" s="466"/>
      <c r="AG361" s="466"/>
      <c r="AH361" s="531" t="e">
        <f ca="1">Q361</f>
        <v>#DIV/0!</v>
      </c>
      <c r="AI361" s="532"/>
      <c r="AJ361" s="532"/>
      <c r="AK361" s="532"/>
      <c r="AL361" s="532"/>
      <c r="AM361" s="532"/>
      <c r="AN361" s="532"/>
      <c r="AO361" s="533"/>
      <c r="AP361" s="466" t="s">
        <v>476</v>
      </c>
      <c r="AQ361" s="466"/>
      <c r="AR361" s="466"/>
      <c r="AS361" s="466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  <c r="BG361" s="74"/>
      <c r="BH361" s="74"/>
      <c r="BI361" s="74"/>
      <c r="BJ361" s="74"/>
      <c r="BK361" s="74"/>
      <c r="BL361" s="74"/>
      <c r="BM361" s="74"/>
      <c r="BN361" s="74"/>
      <c r="BO361" s="74"/>
      <c r="BP361" s="74"/>
      <c r="BQ361" s="74"/>
      <c r="BR361" s="74"/>
      <c r="BS361" s="74"/>
      <c r="BT361" s="74"/>
      <c r="BU361" s="74"/>
      <c r="BV361" s="74"/>
      <c r="BW361" s="74"/>
      <c r="BX361" s="74"/>
      <c r="BY361" s="74"/>
      <c r="BZ361" s="74"/>
      <c r="CA361" s="74"/>
      <c r="CB361" s="74"/>
      <c r="CC361" s="74"/>
    </row>
    <row r="362" spans="1:81" ht="18" customHeight="1">
      <c r="A362" s="98"/>
      <c r="B362" s="486" t="s">
        <v>479</v>
      </c>
      <c r="C362" s="486"/>
      <c r="D362" s="497" t="s">
        <v>480</v>
      </c>
      <c r="E362" s="498"/>
      <c r="F362" s="498"/>
      <c r="G362" s="498"/>
      <c r="H362" s="498"/>
      <c r="I362" s="499"/>
      <c r="J362" s="503" t="s">
        <v>481</v>
      </c>
      <c r="K362" s="504"/>
      <c r="L362" s="504"/>
      <c r="M362" s="504"/>
      <c r="N362" s="504"/>
      <c r="O362" s="504"/>
      <c r="P362" s="504"/>
      <c r="Q362" s="504"/>
      <c r="R362" s="504"/>
      <c r="S362" s="504"/>
      <c r="T362" s="504"/>
      <c r="U362" s="504"/>
      <c r="V362" s="504"/>
      <c r="W362" s="504"/>
      <c r="X362" s="504"/>
      <c r="Y362" s="504"/>
      <c r="Z362" s="504"/>
      <c r="AA362" s="504"/>
      <c r="AB362" s="504"/>
      <c r="AC362" s="504"/>
      <c r="AD362" s="504"/>
      <c r="AE362" s="504"/>
      <c r="AF362" s="504"/>
      <c r="AG362" s="504"/>
      <c r="AH362" s="504"/>
      <c r="AI362" s="504"/>
      <c r="AJ362" s="504"/>
      <c r="AK362" s="504"/>
      <c r="AL362" s="504"/>
      <c r="AM362" s="504"/>
      <c r="AN362" s="504"/>
      <c r="AO362" s="504"/>
      <c r="AP362" s="504"/>
      <c r="AQ362" s="504"/>
      <c r="AR362" s="504"/>
      <c r="AS362" s="505"/>
    </row>
    <row r="363" spans="1:81" ht="18" customHeight="1">
      <c r="A363" s="98"/>
      <c r="B363" s="486" t="s">
        <v>482</v>
      </c>
      <c r="C363" s="486"/>
      <c r="D363" s="497" t="s">
        <v>459</v>
      </c>
      <c r="E363" s="498"/>
      <c r="F363" s="498"/>
      <c r="G363" s="498"/>
      <c r="H363" s="498"/>
      <c r="I363" s="499"/>
      <c r="J363" s="466">
        <f>G424</f>
        <v>0</v>
      </c>
      <c r="K363" s="466"/>
      <c r="L363" s="466"/>
      <c r="M363" s="466"/>
      <c r="N363" s="466"/>
      <c r="O363" s="466"/>
      <c r="P363" s="466"/>
      <c r="Q363" s="531" t="e">
        <f>Y427</f>
        <v>#DIV/0!</v>
      </c>
      <c r="R363" s="532"/>
      <c r="S363" s="532"/>
      <c r="T363" s="532"/>
      <c r="U363" s="532"/>
      <c r="V363" s="532"/>
      <c r="W363" s="533"/>
      <c r="X363" s="466" t="str">
        <f>H429</f>
        <v>정규분포</v>
      </c>
      <c r="Y363" s="466"/>
      <c r="Z363" s="466"/>
      <c r="AA363" s="466"/>
      <c r="AB363" s="466"/>
      <c r="AC363" s="466">
        <v>1</v>
      </c>
      <c r="AD363" s="466"/>
      <c r="AE363" s="466"/>
      <c r="AF363" s="466"/>
      <c r="AG363" s="466"/>
      <c r="AH363" s="531" t="e">
        <f>Q363</f>
        <v>#DIV/0!</v>
      </c>
      <c r="AI363" s="532"/>
      <c r="AJ363" s="532"/>
      <c r="AK363" s="532"/>
      <c r="AL363" s="532"/>
      <c r="AM363" s="532"/>
      <c r="AN363" s="532"/>
      <c r="AO363" s="533"/>
      <c r="AP363" s="466" t="s">
        <v>476</v>
      </c>
      <c r="AQ363" s="466"/>
      <c r="AR363" s="466"/>
      <c r="AS363" s="466"/>
    </row>
    <row r="364" spans="1:81" ht="18" customHeight="1">
      <c r="A364" s="98"/>
      <c r="B364" s="495" t="s">
        <v>483</v>
      </c>
      <c r="C364" s="496"/>
      <c r="D364" s="497" t="s">
        <v>447</v>
      </c>
      <c r="E364" s="498"/>
      <c r="F364" s="498"/>
      <c r="G364" s="498"/>
      <c r="H364" s="498"/>
      <c r="I364" s="499"/>
      <c r="J364" s="500">
        <f>J358</f>
        <v>0</v>
      </c>
      <c r="K364" s="501"/>
      <c r="L364" s="501"/>
      <c r="M364" s="501"/>
      <c r="N364" s="501"/>
      <c r="O364" s="501"/>
      <c r="P364" s="502"/>
      <c r="Q364" s="503" t="s">
        <v>393</v>
      </c>
      <c r="R364" s="504"/>
      <c r="S364" s="504"/>
      <c r="T364" s="504"/>
      <c r="U364" s="504"/>
      <c r="V364" s="504"/>
      <c r="W364" s="505"/>
      <c r="X364" s="503" t="s">
        <v>393</v>
      </c>
      <c r="Y364" s="504"/>
      <c r="Z364" s="504"/>
      <c r="AA364" s="504"/>
      <c r="AB364" s="505"/>
      <c r="AC364" s="503" t="s">
        <v>393</v>
      </c>
      <c r="AD364" s="504"/>
      <c r="AE364" s="504"/>
      <c r="AF364" s="504"/>
      <c r="AG364" s="505"/>
      <c r="AH364" s="531" t="e">
        <f>SQRT(SUMSQ(AH358,AH359,AH360,AH361,AH363))</f>
        <v>#DIV/0!</v>
      </c>
      <c r="AI364" s="532"/>
      <c r="AJ364" s="532"/>
      <c r="AK364" s="532"/>
      <c r="AL364" s="532"/>
      <c r="AM364" s="532"/>
      <c r="AN364" s="532"/>
      <c r="AO364" s="533"/>
      <c r="AP364" s="539" t="e">
        <f>AP441</f>
        <v>#DIV/0!</v>
      </c>
      <c r="AQ364" s="467"/>
      <c r="AR364" s="467"/>
      <c r="AS364" s="467"/>
    </row>
    <row r="365" spans="1:81" ht="18" customHeight="1">
      <c r="A365" s="98"/>
      <c r="B365" s="135"/>
      <c r="C365" s="140"/>
      <c r="D365" s="140"/>
      <c r="E365" s="140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  <c r="AA365" s="135"/>
      <c r="AB365" s="135"/>
      <c r="AC365" s="135"/>
      <c r="AD365" s="135"/>
      <c r="AE365" s="135"/>
      <c r="AF365" s="135"/>
      <c r="AG365" s="135"/>
      <c r="AH365" s="135"/>
      <c r="AI365" s="135"/>
      <c r="AJ365" s="135"/>
      <c r="AK365" s="135"/>
      <c r="AL365" s="135"/>
      <c r="AM365" s="135"/>
      <c r="AN365" s="135"/>
      <c r="AO365" s="135"/>
      <c r="AP365" s="135"/>
      <c r="AQ365" s="135"/>
      <c r="AR365" s="135"/>
      <c r="AS365" s="135"/>
    </row>
    <row r="366" spans="1:81" ht="18" customHeight="1">
      <c r="A366" s="75" t="s">
        <v>486</v>
      </c>
      <c r="C366" s="140"/>
      <c r="D366" s="140"/>
      <c r="E366" s="140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  <c r="AA366" s="135"/>
      <c r="AB366" s="135"/>
      <c r="AC366" s="135"/>
      <c r="AD366" s="135"/>
      <c r="AE366" s="135"/>
      <c r="AF366" s="135"/>
      <c r="AG366" s="135"/>
      <c r="AH366" s="135"/>
      <c r="AI366" s="135"/>
      <c r="AJ366" s="135"/>
      <c r="AK366" s="135"/>
      <c r="AL366" s="135"/>
      <c r="AM366" s="135"/>
      <c r="AN366" s="135"/>
      <c r="AO366" s="135"/>
      <c r="AP366" s="135"/>
      <c r="AQ366" s="135"/>
      <c r="AR366" s="135"/>
      <c r="AS366" s="135"/>
    </row>
    <row r="367" spans="1:81" ht="18" customHeight="1">
      <c r="A367" s="98"/>
      <c r="B367" s="79" t="s">
        <v>487</v>
      </c>
      <c r="C367" s="140"/>
      <c r="D367" s="140"/>
      <c r="E367" s="140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  <c r="AA367" s="135"/>
      <c r="AB367" s="135"/>
      <c r="AC367" s="135"/>
      <c r="AD367" s="135"/>
      <c r="AE367" s="135"/>
      <c r="AF367" s="135"/>
      <c r="AG367" s="135"/>
      <c r="AH367" s="135"/>
      <c r="AI367" s="135"/>
      <c r="AJ367" s="135"/>
      <c r="AK367" s="135"/>
      <c r="AL367" s="135"/>
      <c r="AM367" s="135"/>
      <c r="AN367" s="135"/>
      <c r="AO367" s="135"/>
      <c r="AP367" s="135"/>
      <c r="AQ367" s="135"/>
      <c r="AR367" s="135"/>
      <c r="AS367" s="135"/>
    </row>
    <row r="368" spans="1:81" ht="18" customHeight="1">
      <c r="A368" s="98"/>
      <c r="B368" s="135" t="s">
        <v>488</v>
      </c>
      <c r="C368" s="140"/>
      <c r="D368" s="140"/>
      <c r="E368" s="140"/>
      <c r="F368" s="135"/>
      <c r="G368" s="135"/>
      <c r="H368" s="540">
        <f>W274</f>
        <v>0</v>
      </c>
      <c r="I368" s="540"/>
      <c r="J368" s="540"/>
      <c r="K368" s="540"/>
      <c r="L368" s="540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  <c r="AA368" s="135"/>
      <c r="AB368" s="135"/>
      <c r="AC368" s="135"/>
      <c r="AD368" s="135"/>
      <c r="AE368" s="135"/>
      <c r="AF368" s="135"/>
      <c r="AG368" s="135"/>
      <c r="AH368" s="135"/>
      <c r="AI368" s="135"/>
      <c r="AJ368" s="135"/>
      <c r="AK368" s="135"/>
      <c r="AL368" s="135"/>
      <c r="AM368" s="135"/>
      <c r="AN368" s="135"/>
      <c r="AO368" s="135"/>
      <c r="AP368" s="135"/>
      <c r="AQ368" s="135"/>
      <c r="AR368" s="135"/>
      <c r="AS368" s="135"/>
    </row>
    <row r="369" spans="1:47" ht="18" customHeight="1">
      <c r="A369" s="98"/>
      <c r="B369" s="494" t="s">
        <v>489</v>
      </c>
      <c r="C369" s="494"/>
      <c r="D369" s="494"/>
      <c r="E369" s="494"/>
      <c r="F369" s="494"/>
      <c r="G369" s="494"/>
      <c r="H369" s="494"/>
      <c r="I369" s="494"/>
      <c r="J369" s="494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</row>
    <row r="370" spans="1:47" ht="18" customHeight="1">
      <c r="A370" s="98"/>
      <c r="B370" s="494"/>
      <c r="C370" s="494"/>
      <c r="D370" s="494"/>
      <c r="E370" s="494"/>
      <c r="F370" s="494"/>
      <c r="G370" s="494"/>
      <c r="H370" s="494"/>
      <c r="I370" s="494"/>
      <c r="J370" s="494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</row>
    <row r="371" spans="1:47" ht="18" customHeight="1">
      <c r="A371" s="98"/>
      <c r="B371" s="330"/>
      <c r="C371" s="330"/>
      <c r="D371" s="330"/>
      <c r="E371" s="330"/>
      <c r="F371" s="135"/>
      <c r="G371" s="135"/>
      <c r="H371" s="135"/>
      <c r="I371" s="488"/>
      <c r="J371" s="510">
        <v>1</v>
      </c>
      <c r="K371" s="510"/>
      <c r="L371" s="510"/>
      <c r="M371" s="488" t="s">
        <v>490</v>
      </c>
      <c r="N371" s="135"/>
      <c r="O371" s="509">
        <f>H252</f>
        <v>0</v>
      </c>
      <c r="P371" s="509"/>
      <c r="Q371" s="509"/>
      <c r="R371" s="332" t="s">
        <v>492</v>
      </c>
      <c r="S371" s="541">
        <f>Z252</f>
        <v>0</v>
      </c>
      <c r="T371" s="510"/>
      <c r="U371" s="510"/>
      <c r="V371" s="332"/>
      <c r="W371" s="332" t="s">
        <v>493</v>
      </c>
      <c r="X371" s="509">
        <f>N252</f>
        <v>0</v>
      </c>
      <c r="Y371" s="509"/>
      <c r="Z371" s="509"/>
      <c r="AA371" s="332" t="s">
        <v>494</v>
      </c>
      <c r="AB371" s="541">
        <f>Z252</f>
        <v>0</v>
      </c>
      <c r="AC371" s="510"/>
      <c r="AD371" s="510"/>
      <c r="AE371" s="332"/>
      <c r="AF371" s="332" t="s">
        <v>493</v>
      </c>
      <c r="AG371" s="509">
        <f>T252</f>
        <v>0</v>
      </c>
      <c r="AH371" s="509"/>
      <c r="AI371" s="509"/>
      <c r="AJ371" s="332" t="s">
        <v>492</v>
      </c>
      <c r="AK371" s="541">
        <f>Z252</f>
        <v>0</v>
      </c>
      <c r="AL371" s="510"/>
      <c r="AM371" s="510"/>
      <c r="AN371" s="332"/>
      <c r="AO371" s="488" t="s">
        <v>496</v>
      </c>
      <c r="AP371" s="542">
        <v>100</v>
      </c>
      <c r="AQ371" s="542"/>
      <c r="AR371" s="542"/>
      <c r="AT371" s="74"/>
    </row>
    <row r="372" spans="1:47" ht="18" customHeight="1">
      <c r="A372" s="98"/>
      <c r="B372" s="330"/>
      <c r="C372" s="330"/>
      <c r="D372" s="330"/>
      <c r="E372" s="330"/>
      <c r="F372" s="135"/>
      <c r="G372" s="135"/>
      <c r="H372" s="135"/>
      <c r="I372" s="488"/>
      <c r="J372" s="543">
        <f>H368</f>
        <v>0</v>
      </c>
      <c r="K372" s="543"/>
      <c r="L372" s="543"/>
      <c r="M372" s="488"/>
      <c r="N372" s="135"/>
      <c r="O372" s="490">
        <v>6</v>
      </c>
      <c r="P372" s="490"/>
      <c r="Q372" s="490"/>
      <c r="R372" s="490"/>
      <c r="S372" s="490"/>
      <c r="T372" s="490"/>
      <c r="U372" s="490"/>
      <c r="V372" s="490"/>
      <c r="W372" s="490"/>
      <c r="X372" s="490"/>
      <c r="Y372" s="490"/>
      <c r="Z372" s="490"/>
      <c r="AA372" s="490"/>
      <c r="AB372" s="490"/>
      <c r="AC372" s="490"/>
      <c r="AD372" s="490"/>
      <c r="AE372" s="490"/>
      <c r="AF372" s="490"/>
      <c r="AG372" s="490"/>
      <c r="AH372" s="490"/>
      <c r="AI372" s="490"/>
      <c r="AJ372" s="490"/>
      <c r="AK372" s="490"/>
      <c r="AL372" s="490"/>
      <c r="AM372" s="490"/>
      <c r="AN372" s="490"/>
      <c r="AO372" s="488"/>
      <c r="AP372" s="542"/>
      <c r="AQ372" s="542"/>
      <c r="AR372" s="542"/>
      <c r="AT372" s="74"/>
    </row>
    <row r="373" spans="1:47" ht="18" customHeight="1">
      <c r="A373" s="98"/>
      <c r="B373" s="135"/>
      <c r="C373" s="140"/>
      <c r="D373" s="140"/>
      <c r="E373" s="140"/>
      <c r="F373" s="135"/>
      <c r="G373" s="135"/>
      <c r="H373" s="135"/>
      <c r="I373" s="135"/>
      <c r="J373" s="135"/>
      <c r="K373" s="135"/>
      <c r="L373" s="135"/>
      <c r="M373" s="135"/>
      <c r="N373" s="139" t="s">
        <v>497</v>
      </c>
      <c r="O373" s="489" t="e">
        <f>SQRT(SUMSQ(O371-S371,X371-AB371,AG371-AK371)/6)/J372*100</f>
        <v>#DIV/0!</v>
      </c>
      <c r="P373" s="489"/>
      <c r="Q373" s="489"/>
      <c r="R373" s="489"/>
      <c r="S373" s="82" t="s">
        <v>497</v>
      </c>
      <c r="T373" s="506" t="e">
        <f>O373%</f>
        <v>#DIV/0!</v>
      </c>
      <c r="U373" s="506"/>
      <c r="V373" s="506"/>
      <c r="W373" s="506"/>
      <c r="X373" s="506"/>
      <c r="Y373" s="506"/>
      <c r="Z373" s="82"/>
      <c r="AA373" s="82"/>
      <c r="AB373" s="82"/>
      <c r="AC373" s="135"/>
      <c r="AD373" s="135"/>
      <c r="AE373" s="135"/>
      <c r="AF373" s="135"/>
      <c r="AG373" s="135"/>
      <c r="AH373" s="135"/>
      <c r="AI373" s="135"/>
      <c r="AJ373" s="135"/>
      <c r="AK373" s="135"/>
      <c r="AL373" s="135"/>
      <c r="AM373" s="135"/>
      <c r="AN373" s="135"/>
      <c r="AO373" s="135"/>
      <c r="AP373" s="135"/>
      <c r="AQ373" s="135"/>
      <c r="AR373" s="135"/>
      <c r="AS373" s="135"/>
    </row>
    <row r="374" spans="1:47" ht="18" customHeight="1">
      <c r="A374" s="98"/>
      <c r="B374" s="135" t="s">
        <v>498</v>
      </c>
      <c r="C374" s="140"/>
      <c r="D374" s="140"/>
      <c r="E374" s="140"/>
      <c r="F374" s="135"/>
      <c r="G374" s="135"/>
      <c r="H374" s="135" t="s">
        <v>499</v>
      </c>
      <c r="I374" s="135"/>
      <c r="J374" s="135"/>
      <c r="K374" s="135"/>
      <c r="L374" s="135"/>
      <c r="M374" s="135"/>
      <c r="N374" s="328"/>
      <c r="O374" s="328"/>
      <c r="P374" s="328"/>
      <c r="Q374" s="328"/>
      <c r="R374" s="328"/>
      <c r="S374" s="80"/>
      <c r="T374" s="80"/>
      <c r="U374" s="80"/>
      <c r="V374" s="80"/>
      <c r="W374" s="80"/>
      <c r="X374" s="170"/>
      <c r="Y374" s="81"/>
      <c r="Z374" s="81"/>
      <c r="AA374" s="81"/>
      <c r="AB374" s="81"/>
      <c r="AC374" s="81"/>
      <c r="AD374" s="171"/>
      <c r="AE374" s="135"/>
      <c r="AF374" s="135"/>
      <c r="AG374" s="135"/>
      <c r="AH374" s="135"/>
      <c r="AI374" s="135"/>
      <c r="AJ374" s="135"/>
      <c r="AK374" s="135"/>
      <c r="AL374" s="135"/>
      <c r="AM374" s="135"/>
      <c r="AN374" s="135"/>
      <c r="AO374" s="135"/>
      <c r="AP374" s="135"/>
      <c r="AQ374" s="135"/>
      <c r="AR374" s="135"/>
      <c r="AS374" s="135"/>
    </row>
    <row r="375" spans="1:47" ht="18" customHeight="1">
      <c r="A375" s="98"/>
      <c r="B375" s="494" t="s">
        <v>500</v>
      </c>
      <c r="C375" s="494"/>
      <c r="D375" s="494"/>
      <c r="E375" s="494"/>
      <c r="F375" s="494"/>
      <c r="G375" s="494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  <c r="AA375" s="135"/>
      <c r="AB375" s="135"/>
      <c r="AC375" s="135"/>
      <c r="AD375" s="135"/>
      <c r="AE375" s="135"/>
      <c r="AF375" s="135"/>
      <c r="AG375" s="135"/>
      <c r="AH375" s="135"/>
      <c r="AI375" s="135"/>
      <c r="AJ375" s="135"/>
      <c r="AK375" s="135"/>
      <c r="AL375" s="135"/>
      <c r="AM375" s="135"/>
      <c r="AN375" s="135"/>
      <c r="AO375" s="135"/>
      <c r="AP375" s="135"/>
    </row>
    <row r="376" spans="1:47" ht="18" customHeight="1">
      <c r="A376" s="98"/>
      <c r="B376" s="494"/>
      <c r="C376" s="494"/>
      <c r="D376" s="494"/>
      <c r="E376" s="494"/>
      <c r="F376" s="494"/>
      <c r="G376" s="494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  <c r="AA376" s="135"/>
      <c r="AB376" s="135"/>
      <c r="AC376" s="135"/>
      <c r="AD376" s="135"/>
      <c r="AE376" s="135"/>
      <c r="AF376" s="135"/>
      <c r="AG376" s="135"/>
      <c r="AH376" s="135"/>
      <c r="AI376" s="135"/>
      <c r="AJ376" s="135"/>
      <c r="AK376" s="135"/>
      <c r="AL376" s="135"/>
      <c r="AM376" s="135"/>
      <c r="AN376" s="135"/>
      <c r="AO376" s="135"/>
      <c r="AP376" s="135"/>
    </row>
    <row r="377" spans="1:47" ht="18" customHeight="1">
      <c r="A377" s="98"/>
      <c r="B377" s="135" t="s">
        <v>501</v>
      </c>
      <c r="C377" s="140"/>
      <c r="D377" s="140"/>
      <c r="E377" s="140"/>
      <c r="F377" s="135"/>
      <c r="G377" s="135"/>
      <c r="H377" s="135"/>
      <c r="I377" s="135"/>
      <c r="J377" s="135">
        <v>1</v>
      </c>
      <c r="K377" s="135" t="s">
        <v>502</v>
      </c>
      <c r="L377" s="507" t="e">
        <f>T373</f>
        <v>#DIV/0!</v>
      </c>
      <c r="M377" s="507"/>
      <c r="N377" s="507"/>
      <c r="O377" s="507"/>
      <c r="P377" s="135" t="s">
        <v>503</v>
      </c>
      <c r="Q377" s="507" t="e">
        <f>J377*L377</f>
        <v>#DIV/0!</v>
      </c>
      <c r="R377" s="507"/>
      <c r="S377" s="507"/>
      <c r="T377" s="507"/>
      <c r="U377" s="82"/>
      <c r="V377" s="99"/>
      <c r="W377" s="99"/>
      <c r="X377" s="172"/>
      <c r="Y377" s="100"/>
      <c r="Z377" s="139"/>
      <c r="AA377" s="139"/>
      <c r="AB377" s="135"/>
      <c r="AC377" s="139"/>
      <c r="AD377" s="139"/>
      <c r="AE377" s="135"/>
      <c r="AF377" s="135"/>
      <c r="AG377" s="135"/>
      <c r="AH377" s="135"/>
      <c r="AI377" s="135"/>
      <c r="AJ377" s="135"/>
      <c r="AK377" s="135"/>
      <c r="AL377" s="135"/>
      <c r="AM377" s="135"/>
      <c r="AN377" s="135"/>
      <c r="AO377" s="135"/>
      <c r="AP377" s="135"/>
      <c r="AQ377" s="135"/>
      <c r="AR377" s="135"/>
      <c r="AS377" s="135"/>
    </row>
    <row r="378" spans="1:47" ht="18" customHeight="1">
      <c r="A378" s="98"/>
      <c r="B378" s="135" t="s">
        <v>504</v>
      </c>
      <c r="C378" s="140"/>
      <c r="D378" s="140"/>
      <c r="E378" s="140"/>
      <c r="F378" s="135"/>
      <c r="G378" s="135" t="s">
        <v>505</v>
      </c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83"/>
      <c r="Y378" s="139"/>
      <c r="Z378" s="139"/>
      <c r="AA378" s="139"/>
      <c r="AB378" s="135"/>
      <c r="AC378" s="135"/>
      <c r="AD378" s="135"/>
      <c r="AE378" s="135"/>
      <c r="AF378" s="135"/>
      <c r="AG378" s="135"/>
      <c r="AH378" s="135"/>
      <c r="AI378" s="135"/>
      <c r="AJ378" s="135"/>
      <c r="AK378" s="135"/>
      <c r="AL378" s="135"/>
      <c r="AM378" s="135"/>
      <c r="AN378" s="135"/>
      <c r="AO378" s="135"/>
      <c r="AP378" s="135"/>
      <c r="AQ378" s="135"/>
      <c r="AR378" s="135"/>
      <c r="AS378" s="135"/>
    </row>
    <row r="379" spans="1:47" ht="18" customHeight="1">
      <c r="A379" s="98"/>
      <c r="B379" s="135"/>
      <c r="C379" s="140"/>
      <c r="D379" s="140"/>
      <c r="E379" s="140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  <c r="AA379" s="135"/>
      <c r="AB379" s="135"/>
      <c r="AC379" s="135"/>
      <c r="AD379" s="135"/>
      <c r="AE379" s="135"/>
      <c r="AF379" s="135"/>
      <c r="AG379" s="135"/>
      <c r="AH379" s="135"/>
      <c r="AI379" s="135"/>
      <c r="AJ379" s="135"/>
      <c r="AK379" s="135"/>
      <c r="AL379" s="135"/>
      <c r="AM379" s="135"/>
      <c r="AN379" s="135"/>
      <c r="AO379" s="135"/>
      <c r="AP379" s="135"/>
      <c r="AQ379" s="135"/>
      <c r="AR379" s="135"/>
      <c r="AS379" s="135"/>
    </row>
    <row r="380" spans="1:47" ht="18" customHeight="1">
      <c r="A380" s="98"/>
      <c r="B380" s="79" t="s">
        <v>506</v>
      </c>
      <c r="C380" s="140"/>
      <c r="D380" s="140"/>
      <c r="E380" s="140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  <c r="AA380" s="135"/>
      <c r="AB380" s="135"/>
      <c r="AC380" s="135"/>
      <c r="AD380" s="135"/>
      <c r="AE380" s="135"/>
      <c r="AF380" s="135"/>
      <c r="AG380" s="135"/>
      <c r="AH380" s="135"/>
      <c r="AI380" s="135"/>
      <c r="AJ380" s="135"/>
      <c r="AK380" s="135"/>
      <c r="AL380" s="135"/>
      <c r="AM380" s="135"/>
      <c r="AN380" s="135"/>
      <c r="AO380" s="135"/>
      <c r="AP380" s="135"/>
      <c r="AQ380" s="135"/>
      <c r="AR380" s="135"/>
      <c r="AS380" s="135"/>
    </row>
    <row r="381" spans="1:47" ht="18" customHeight="1">
      <c r="A381" s="98"/>
      <c r="B381" s="135" t="s">
        <v>507</v>
      </c>
      <c r="C381" s="140"/>
      <c r="D381" s="140"/>
      <c r="E381" s="140"/>
      <c r="F381" s="135"/>
      <c r="G381" s="488">
        <v>0</v>
      </c>
      <c r="H381" s="488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  <c r="AA381" s="135"/>
      <c r="AB381" s="135"/>
      <c r="AC381" s="135"/>
      <c r="AD381" s="135"/>
      <c r="AE381" s="135"/>
      <c r="AF381" s="135"/>
      <c r="AG381" s="135"/>
      <c r="AH381" s="135"/>
      <c r="AI381" s="135"/>
      <c r="AJ381" s="135"/>
      <c r="AK381" s="135"/>
      <c r="AL381" s="135"/>
      <c r="AM381" s="135"/>
      <c r="AN381" s="135"/>
      <c r="AO381" s="135"/>
      <c r="AP381" s="135"/>
      <c r="AQ381" s="135"/>
      <c r="AR381" s="135"/>
      <c r="AS381" s="135"/>
    </row>
    <row r="382" spans="1:47" ht="18" customHeight="1">
      <c r="A382" s="98"/>
      <c r="B382" s="494" t="s">
        <v>508</v>
      </c>
      <c r="C382" s="494"/>
      <c r="D382" s="494"/>
      <c r="E382" s="494"/>
      <c r="F382" s="494"/>
      <c r="G382" s="494"/>
      <c r="H382" s="494"/>
      <c r="I382" s="494"/>
      <c r="J382" s="135"/>
      <c r="K382" s="135"/>
      <c r="L382" s="135"/>
      <c r="M382" s="135"/>
      <c r="N382" s="135"/>
      <c r="O382" s="135"/>
      <c r="P382" s="135"/>
      <c r="Q382" s="139"/>
      <c r="AQ382" s="135"/>
      <c r="AR382" s="135"/>
      <c r="AS382" s="135"/>
    </row>
    <row r="383" spans="1:47" ht="18" customHeight="1">
      <c r="A383" s="98"/>
      <c r="B383" s="494"/>
      <c r="C383" s="494"/>
      <c r="D383" s="494"/>
      <c r="E383" s="494"/>
      <c r="F383" s="494"/>
      <c r="G383" s="494"/>
      <c r="H383" s="494"/>
      <c r="I383" s="494"/>
      <c r="J383" s="135"/>
      <c r="K383" s="135"/>
      <c r="L383" s="135"/>
      <c r="M383" s="135"/>
      <c r="N383" s="135"/>
      <c r="O383" s="135"/>
      <c r="P383" s="135"/>
      <c r="Q383" s="139"/>
      <c r="AQ383" s="135"/>
      <c r="AR383" s="135"/>
      <c r="AS383" s="135"/>
    </row>
    <row r="384" spans="1:47" ht="18" customHeight="1">
      <c r="A384" s="98"/>
      <c r="B384" s="330"/>
      <c r="C384" s="330"/>
      <c r="D384" s="330"/>
      <c r="E384" s="330"/>
      <c r="F384" s="330"/>
      <c r="G384" s="330"/>
      <c r="H384" s="330"/>
      <c r="I384" s="330"/>
      <c r="J384" s="330"/>
      <c r="K384" s="135"/>
      <c r="L384" s="135"/>
      <c r="M384" s="135"/>
      <c r="N384" s="510">
        <v>1</v>
      </c>
      <c r="O384" s="510"/>
      <c r="P384" s="510"/>
      <c r="Q384" s="511" t="s">
        <v>490</v>
      </c>
      <c r="R384" s="512">
        <f>H238</f>
        <v>0</v>
      </c>
      <c r="S384" s="513"/>
      <c r="T384" s="513"/>
      <c r="U384" s="513"/>
      <c r="V384" s="514"/>
      <c r="W384" s="515" t="s">
        <v>509</v>
      </c>
      <c r="X384" s="516">
        <v>100</v>
      </c>
      <c r="Y384" s="516"/>
      <c r="Z384" s="516"/>
      <c r="AA384" s="488" t="s">
        <v>497</v>
      </c>
      <c r="AB384" s="489" t="e">
        <f>N384/SQRT(6)*ABS(R384/R385)*X384</f>
        <v>#DIV/0!</v>
      </c>
      <c r="AC384" s="489"/>
      <c r="AD384" s="489"/>
      <c r="AE384" s="489"/>
      <c r="AF384" s="507" t="s">
        <v>511</v>
      </c>
      <c r="AG384" s="506" t="e">
        <f>AB384%</f>
        <v>#DIV/0!</v>
      </c>
      <c r="AH384" s="506"/>
      <c r="AI384" s="506"/>
      <c r="AJ384" s="506"/>
      <c r="AK384" s="506"/>
      <c r="AR384" s="135"/>
      <c r="AS384" s="135"/>
      <c r="AU384" s="135"/>
    </row>
    <row r="385" spans="1:48" ht="18" customHeight="1">
      <c r="A385" s="98"/>
      <c r="B385" s="330"/>
      <c r="C385" s="330"/>
      <c r="D385" s="330"/>
      <c r="E385" s="330"/>
      <c r="F385" s="330"/>
      <c r="G385" s="330"/>
      <c r="H385" s="330"/>
      <c r="I385" s="330"/>
      <c r="J385" s="330"/>
      <c r="K385" s="135"/>
      <c r="L385" s="135"/>
      <c r="M385" s="135"/>
      <c r="N385" s="490"/>
      <c r="O385" s="490"/>
      <c r="P385" s="490"/>
      <c r="Q385" s="511"/>
      <c r="R385" s="491">
        <f>H368</f>
        <v>0</v>
      </c>
      <c r="S385" s="492"/>
      <c r="T385" s="492"/>
      <c r="U385" s="492"/>
      <c r="V385" s="493"/>
      <c r="W385" s="515"/>
      <c r="X385" s="516"/>
      <c r="Y385" s="516"/>
      <c r="Z385" s="516"/>
      <c r="AA385" s="488"/>
      <c r="AB385" s="489"/>
      <c r="AC385" s="489"/>
      <c r="AD385" s="489"/>
      <c r="AE385" s="489"/>
      <c r="AF385" s="507"/>
      <c r="AG385" s="506"/>
      <c r="AH385" s="506"/>
      <c r="AI385" s="506"/>
      <c r="AJ385" s="506"/>
      <c r="AK385" s="506"/>
      <c r="AR385" s="135"/>
      <c r="AS385" s="135"/>
      <c r="AU385" s="135"/>
    </row>
    <row r="386" spans="1:48" ht="18" customHeight="1">
      <c r="A386" s="98"/>
      <c r="B386" s="135" t="s">
        <v>512</v>
      </c>
      <c r="C386" s="140"/>
      <c r="D386" s="140"/>
      <c r="E386" s="140"/>
      <c r="F386" s="135"/>
      <c r="G386" s="135"/>
      <c r="H386" s="135" t="s">
        <v>513</v>
      </c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  <c r="AA386" s="135"/>
      <c r="AB386" s="135"/>
      <c r="AC386" s="135"/>
      <c r="AD386" s="135"/>
      <c r="AE386" s="135"/>
      <c r="AF386" s="135"/>
      <c r="AG386" s="135"/>
      <c r="AH386" s="135"/>
      <c r="AI386" s="135"/>
      <c r="AJ386" s="135"/>
      <c r="AK386" s="135"/>
      <c r="AL386" s="135"/>
      <c r="AM386" s="135"/>
      <c r="AN386" s="135"/>
      <c r="AO386" s="135"/>
      <c r="AP386" s="135"/>
      <c r="AQ386" s="135"/>
      <c r="AR386" s="135"/>
      <c r="AS386" s="135"/>
    </row>
    <row r="387" spans="1:48" ht="18" customHeight="1">
      <c r="A387" s="98"/>
      <c r="B387" s="494" t="s">
        <v>514</v>
      </c>
      <c r="C387" s="494"/>
      <c r="D387" s="494"/>
      <c r="E387" s="494"/>
      <c r="F387" s="494"/>
      <c r="G387" s="494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  <c r="AA387" s="135"/>
      <c r="AB387" s="135"/>
      <c r="AC387" s="135"/>
      <c r="AD387" s="135"/>
      <c r="AE387" s="135"/>
      <c r="AF387" s="135"/>
      <c r="AG387" s="135"/>
      <c r="AH387" s="135"/>
      <c r="AI387" s="135"/>
      <c r="AJ387" s="135"/>
      <c r="AK387" s="135"/>
      <c r="AL387" s="135"/>
      <c r="AM387" s="135"/>
      <c r="AN387" s="135"/>
      <c r="AO387" s="135"/>
      <c r="AP387" s="135"/>
      <c r="AQ387" s="135"/>
      <c r="AR387" s="135"/>
      <c r="AS387" s="135"/>
    </row>
    <row r="388" spans="1:48" ht="18" customHeight="1">
      <c r="A388" s="98"/>
      <c r="B388" s="494"/>
      <c r="C388" s="494"/>
      <c r="D388" s="494"/>
      <c r="E388" s="494"/>
      <c r="F388" s="494"/>
      <c r="G388" s="494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  <c r="AA388" s="135"/>
      <c r="AB388" s="135"/>
      <c r="AC388" s="135"/>
      <c r="AD388" s="135"/>
      <c r="AE388" s="135"/>
      <c r="AF388" s="135"/>
      <c r="AG388" s="135"/>
      <c r="AH388" s="135"/>
      <c r="AI388" s="135"/>
      <c r="AJ388" s="135"/>
      <c r="AK388" s="135"/>
      <c r="AL388" s="135"/>
      <c r="AT388" s="74"/>
    </row>
    <row r="389" spans="1:48" ht="18" customHeight="1">
      <c r="A389" s="98"/>
      <c r="B389" s="135" t="s">
        <v>515</v>
      </c>
      <c r="C389" s="140"/>
      <c r="D389" s="140"/>
      <c r="E389" s="140"/>
      <c r="F389" s="135"/>
      <c r="G389" s="135"/>
      <c r="H389" s="135"/>
      <c r="I389" s="135"/>
      <c r="J389" s="135">
        <v>1</v>
      </c>
      <c r="K389" s="135" t="s">
        <v>496</v>
      </c>
      <c r="L389" s="507" t="e">
        <f>AG384</f>
        <v>#DIV/0!</v>
      </c>
      <c r="M389" s="507"/>
      <c r="N389" s="507"/>
      <c r="O389" s="507"/>
      <c r="P389" s="135" t="s">
        <v>511</v>
      </c>
      <c r="Q389" s="507" t="e">
        <f>J389*L389</f>
        <v>#DIV/0!</v>
      </c>
      <c r="R389" s="507"/>
      <c r="S389" s="507"/>
      <c r="T389" s="507"/>
      <c r="U389" s="82"/>
      <c r="V389" s="99"/>
      <c r="W389" s="99"/>
      <c r="X389" s="172"/>
      <c r="Y389" s="100"/>
      <c r="Z389" s="139"/>
      <c r="AA389" s="135"/>
      <c r="AB389" s="135"/>
      <c r="AC389" s="135"/>
      <c r="AD389" s="135"/>
      <c r="AE389" s="135"/>
      <c r="AF389" s="135"/>
      <c r="AG389" s="135"/>
      <c r="AH389" s="135"/>
      <c r="AI389" s="135"/>
      <c r="AJ389" s="135"/>
      <c r="AK389" s="135"/>
      <c r="AL389" s="135"/>
      <c r="AT389" s="74"/>
    </row>
    <row r="390" spans="1:48" ht="18" customHeight="1">
      <c r="A390" s="98"/>
      <c r="B390" s="135" t="s">
        <v>117</v>
      </c>
      <c r="C390" s="140"/>
      <c r="D390" s="140"/>
      <c r="E390" s="140"/>
      <c r="F390" s="135"/>
      <c r="G390" s="135" t="s">
        <v>517</v>
      </c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  <c r="AB390" s="135"/>
      <c r="AC390" s="135"/>
      <c r="AD390" s="135"/>
      <c r="AE390" s="135"/>
      <c r="AF390" s="135"/>
      <c r="AG390" s="135"/>
      <c r="AH390" s="135"/>
      <c r="AI390" s="135"/>
      <c r="AJ390" s="135"/>
      <c r="AK390" s="135"/>
      <c r="AL390" s="135"/>
      <c r="AM390" s="135"/>
      <c r="AN390" s="135"/>
      <c r="AO390" s="135"/>
      <c r="AP390" s="135"/>
      <c r="AQ390" s="135"/>
      <c r="AR390" s="135"/>
      <c r="AS390" s="135"/>
    </row>
    <row r="391" spans="1:48" ht="18" customHeight="1">
      <c r="A391" s="98"/>
      <c r="B391" s="135"/>
      <c r="C391" s="140"/>
      <c r="D391" s="140"/>
      <c r="E391" s="140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  <c r="AA391" s="135"/>
      <c r="AB391" s="135"/>
      <c r="AC391" s="135"/>
      <c r="AD391" s="135"/>
      <c r="AE391" s="135"/>
      <c r="AF391" s="135"/>
      <c r="AG391" s="135"/>
      <c r="AH391" s="135"/>
      <c r="AI391" s="135"/>
      <c r="AJ391" s="135"/>
      <c r="AK391" s="135"/>
      <c r="AL391" s="135"/>
      <c r="AM391" s="135"/>
      <c r="AN391" s="135"/>
      <c r="AO391" s="135"/>
      <c r="AP391" s="135"/>
      <c r="AQ391" s="135"/>
      <c r="AR391" s="135"/>
      <c r="AS391" s="135"/>
    </row>
    <row r="392" spans="1:48" ht="18" customHeight="1">
      <c r="A392" s="98"/>
      <c r="B392" s="79" t="s">
        <v>518</v>
      </c>
      <c r="C392" s="140"/>
      <c r="D392" s="140"/>
      <c r="E392" s="140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  <c r="AA392" s="135"/>
      <c r="AB392" s="135"/>
      <c r="AC392" s="135"/>
      <c r="AD392" s="135"/>
      <c r="AE392" s="135"/>
      <c r="AF392" s="135"/>
      <c r="AG392" s="135"/>
      <c r="AH392" s="135"/>
      <c r="AI392" s="135"/>
      <c r="AJ392" s="135"/>
      <c r="AK392" s="135"/>
      <c r="AL392" s="135"/>
      <c r="AM392" s="135"/>
      <c r="AN392" s="135"/>
      <c r="AO392" s="135"/>
      <c r="AP392" s="135"/>
      <c r="AQ392" s="135"/>
      <c r="AR392" s="135"/>
      <c r="AS392" s="135"/>
    </row>
    <row r="393" spans="1:48" ht="18" customHeight="1">
      <c r="A393" s="98"/>
      <c r="B393" s="135" t="s">
        <v>118</v>
      </c>
      <c r="C393" s="140"/>
      <c r="D393" s="140"/>
      <c r="E393" s="140"/>
      <c r="F393" s="135"/>
      <c r="G393" s="488">
        <v>0</v>
      </c>
      <c r="H393" s="488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  <c r="AA393" s="135"/>
      <c r="AB393" s="135"/>
      <c r="AC393" s="135"/>
      <c r="AD393" s="135"/>
      <c r="AE393" s="135"/>
      <c r="AF393" s="135"/>
      <c r="AG393" s="135"/>
      <c r="AH393" s="135"/>
      <c r="AI393" s="135"/>
      <c r="AJ393" s="135"/>
      <c r="AK393" s="135"/>
      <c r="AL393" s="135"/>
      <c r="AM393" s="135"/>
      <c r="AN393" s="135"/>
      <c r="AO393" s="135"/>
      <c r="AP393" s="135"/>
      <c r="AQ393" s="135"/>
      <c r="AR393" s="135"/>
      <c r="AS393" s="135"/>
    </row>
    <row r="394" spans="1:48" ht="18" customHeight="1">
      <c r="A394" s="98"/>
      <c r="B394" s="494" t="s">
        <v>519</v>
      </c>
      <c r="C394" s="494"/>
      <c r="D394" s="494"/>
      <c r="E394" s="494"/>
      <c r="F394" s="494"/>
      <c r="G394" s="494"/>
      <c r="H394" s="494"/>
      <c r="I394" s="494"/>
      <c r="J394" s="135"/>
      <c r="K394" s="135"/>
      <c r="L394" s="135"/>
      <c r="M394" s="135"/>
      <c r="N394" s="135"/>
      <c r="O394" s="135"/>
      <c r="P394" s="135"/>
      <c r="Q394" s="139"/>
      <c r="R394" s="135"/>
      <c r="S394" s="135"/>
      <c r="T394" s="135"/>
      <c r="U394" s="135"/>
      <c r="V394" s="135"/>
      <c r="W394" s="135"/>
      <c r="X394" s="135"/>
      <c r="Y394" s="135"/>
      <c r="Z394" s="135"/>
      <c r="AA394" s="135"/>
      <c r="AB394" s="135"/>
      <c r="AC394" s="135"/>
      <c r="AD394" s="135"/>
      <c r="AE394" s="135"/>
      <c r="AF394" s="135"/>
      <c r="AG394" s="135"/>
      <c r="AH394" s="135"/>
      <c r="AI394" s="135"/>
      <c r="AJ394" s="135"/>
      <c r="AK394" s="135"/>
      <c r="AL394" s="135"/>
      <c r="AM394" s="135"/>
      <c r="AN394" s="135"/>
      <c r="AO394" s="135"/>
      <c r="AP394" s="135"/>
      <c r="AQ394" s="135"/>
      <c r="AR394" s="135"/>
      <c r="AS394" s="135"/>
    </row>
    <row r="395" spans="1:48" ht="18" customHeight="1">
      <c r="A395" s="98"/>
      <c r="B395" s="494"/>
      <c r="C395" s="494"/>
      <c r="D395" s="494"/>
      <c r="E395" s="494"/>
      <c r="F395" s="494"/>
      <c r="G395" s="494"/>
      <c r="H395" s="494"/>
      <c r="I395" s="494"/>
      <c r="J395" s="135"/>
      <c r="K395" s="135"/>
      <c r="L395" s="135"/>
      <c r="M395" s="135"/>
      <c r="N395" s="135"/>
      <c r="O395" s="135"/>
      <c r="P395" s="135"/>
      <c r="Q395" s="139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  <c r="AB395" s="135"/>
      <c r="AC395" s="135"/>
      <c r="AD395" s="135"/>
      <c r="AE395" s="135"/>
      <c r="AF395" s="135"/>
      <c r="AG395" s="135"/>
      <c r="AH395" s="135"/>
      <c r="AI395" s="135"/>
      <c r="AJ395" s="135"/>
      <c r="AK395" s="135"/>
      <c r="AL395" s="135"/>
      <c r="AM395" s="135"/>
      <c r="AN395" s="135"/>
      <c r="AO395" s="135"/>
      <c r="AP395" s="135"/>
      <c r="AQ395" s="135"/>
      <c r="AR395" s="135"/>
      <c r="AS395" s="135"/>
    </row>
    <row r="396" spans="1:48" ht="18" customHeight="1">
      <c r="A396" s="98"/>
      <c r="B396" s="330"/>
      <c r="C396" s="330"/>
      <c r="D396" s="330"/>
      <c r="E396" s="330"/>
      <c r="F396" s="330"/>
      <c r="G396" s="330"/>
      <c r="H396" s="330"/>
      <c r="I396" s="330"/>
      <c r="J396" s="135"/>
      <c r="K396" s="135" t="s">
        <v>119</v>
      </c>
      <c r="L396" s="135" t="s">
        <v>520</v>
      </c>
      <c r="M396" s="135"/>
      <c r="N396" s="135"/>
      <c r="O396" s="544" t="e">
        <f>T397</f>
        <v>#DIV/0!</v>
      </c>
      <c r="P396" s="488"/>
      <c r="Q396" s="488"/>
      <c r="R396" s="488"/>
      <c r="S396" s="488"/>
      <c r="T396" s="488"/>
      <c r="U396" s="135" t="s">
        <v>521</v>
      </c>
      <c r="V396" s="492">
        <f>AM397</f>
        <v>0</v>
      </c>
      <c r="W396" s="492"/>
      <c r="X396" s="492"/>
      <c r="Y396" s="492"/>
      <c r="Z396" s="139" t="s">
        <v>522</v>
      </c>
      <c r="AA396" s="544" t="e">
        <f>AC397</f>
        <v>#DIV/0!</v>
      </c>
      <c r="AB396" s="488"/>
      <c r="AC396" s="488"/>
      <c r="AD396" s="488"/>
      <c r="AE396" s="488"/>
      <c r="AF396" s="488"/>
      <c r="AG396" s="488"/>
      <c r="AH396" s="135" t="s">
        <v>523</v>
      </c>
      <c r="AI396" s="545">
        <f>AM397</f>
        <v>0</v>
      </c>
      <c r="AJ396" s="545"/>
      <c r="AK396" s="545"/>
      <c r="AL396" s="545"/>
      <c r="AM396" s="545"/>
      <c r="AN396" s="135" t="s">
        <v>511</v>
      </c>
      <c r="AO396" s="492" t="e">
        <f>O396*V396+(AA396*AI396^2)</f>
        <v>#DIV/0!</v>
      </c>
      <c r="AP396" s="492"/>
      <c r="AQ396" s="492"/>
      <c r="AR396" s="492"/>
      <c r="AS396" s="492"/>
      <c r="AT396" s="74"/>
      <c r="AV396" s="83"/>
    </row>
    <row r="397" spans="1:48" ht="18" customHeight="1">
      <c r="A397" s="98"/>
      <c r="B397" s="330"/>
      <c r="C397" s="330"/>
      <c r="D397" s="330"/>
      <c r="E397" s="330"/>
      <c r="F397" s="330"/>
      <c r="G397" s="330"/>
      <c r="H397" s="330"/>
      <c r="I397" s="330"/>
      <c r="J397" s="135"/>
      <c r="K397" s="135"/>
      <c r="L397" s="135"/>
      <c r="M397" s="135"/>
      <c r="N397" s="135"/>
      <c r="O397" s="135"/>
      <c r="P397" s="135"/>
      <c r="Q397" s="135" t="s">
        <v>120</v>
      </c>
      <c r="R397" s="173" t="s">
        <v>524</v>
      </c>
      <c r="S397" s="135"/>
      <c r="T397" s="544" t="e">
        <f>Calcu_ADJ!V14</f>
        <v>#DIV/0!</v>
      </c>
      <c r="U397" s="544"/>
      <c r="V397" s="544"/>
      <c r="W397" s="544"/>
      <c r="X397" s="544"/>
      <c r="Y397" s="544"/>
      <c r="Z397" s="135" t="s">
        <v>121</v>
      </c>
      <c r="AA397" s="173" t="s">
        <v>122</v>
      </c>
      <c r="AB397" s="135"/>
      <c r="AC397" s="544" t="e">
        <f>Calcu_ADJ!V16</f>
        <v>#DIV/0!</v>
      </c>
      <c r="AD397" s="544"/>
      <c r="AE397" s="544"/>
      <c r="AF397" s="544"/>
      <c r="AG397" s="544"/>
      <c r="AH397" s="544"/>
      <c r="AI397" s="544"/>
      <c r="AJ397" s="135" t="s">
        <v>121</v>
      </c>
      <c r="AK397" s="135" t="s">
        <v>123</v>
      </c>
      <c r="AL397" s="135"/>
      <c r="AM397" s="492">
        <f>B252</f>
        <v>0</v>
      </c>
      <c r="AN397" s="492"/>
      <c r="AO397" s="492"/>
      <c r="AP397" s="492"/>
      <c r="AQ397" s="492"/>
      <c r="AR397" s="135" t="s">
        <v>525</v>
      </c>
      <c r="AS397" s="135"/>
    </row>
    <row r="398" spans="1:48" ht="18" customHeight="1">
      <c r="A398" s="98"/>
      <c r="B398" s="330"/>
      <c r="C398" s="330"/>
      <c r="D398" s="330"/>
      <c r="E398" s="330"/>
      <c r="F398" s="330"/>
      <c r="G398" s="330"/>
      <c r="H398" s="330"/>
      <c r="I398" s="330"/>
      <c r="J398" s="135"/>
      <c r="K398" s="135"/>
      <c r="L398" s="135"/>
      <c r="M398" s="139"/>
      <c r="N398" s="268"/>
      <c r="O398" s="509">
        <f>R385</f>
        <v>0</v>
      </c>
      <c r="P398" s="509"/>
      <c r="Q398" s="509"/>
      <c r="R398" s="509"/>
      <c r="S398" s="509"/>
      <c r="T398" s="332" t="s">
        <v>484</v>
      </c>
      <c r="U398" s="509" t="e">
        <f>AO396</f>
        <v>#DIV/0!</v>
      </c>
      <c r="V398" s="509"/>
      <c r="W398" s="509"/>
      <c r="X398" s="509"/>
      <c r="Y398" s="509"/>
      <c r="Z398" s="174"/>
      <c r="AA398" s="515" t="s">
        <v>526</v>
      </c>
      <c r="AB398" s="516">
        <v>100</v>
      </c>
      <c r="AC398" s="516"/>
      <c r="AD398" s="516"/>
      <c r="AE398" s="546" t="s">
        <v>511</v>
      </c>
      <c r="AF398" s="489" t="e">
        <f>ABS((O398-U398)/O399)*AB398</f>
        <v>#DIV/0!</v>
      </c>
      <c r="AG398" s="489"/>
      <c r="AH398" s="489"/>
      <c r="AI398" s="489"/>
      <c r="AJ398" s="507" t="s">
        <v>527</v>
      </c>
      <c r="AK398" s="506" t="e">
        <f>AF398%</f>
        <v>#DIV/0!</v>
      </c>
      <c r="AL398" s="506"/>
      <c r="AM398" s="506"/>
      <c r="AN398" s="506"/>
      <c r="AO398" s="506"/>
      <c r="AP398" s="135"/>
      <c r="AT398" s="74"/>
    </row>
    <row r="399" spans="1:48" ht="18" customHeight="1">
      <c r="A399" s="98"/>
      <c r="B399" s="330"/>
      <c r="C399" s="330"/>
      <c r="D399" s="330"/>
      <c r="E399" s="330"/>
      <c r="F399" s="330"/>
      <c r="G399" s="330"/>
      <c r="H399" s="330"/>
      <c r="I399" s="330"/>
      <c r="J399" s="135"/>
      <c r="K399" s="135"/>
      <c r="L399" s="135"/>
      <c r="M399" s="139"/>
      <c r="N399" s="268"/>
      <c r="O399" s="547">
        <f>R385</f>
        <v>0</v>
      </c>
      <c r="P399" s="547"/>
      <c r="Q399" s="547"/>
      <c r="R399" s="547"/>
      <c r="S399" s="547"/>
      <c r="T399" s="547"/>
      <c r="U399" s="547"/>
      <c r="V399" s="547"/>
      <c r="W399" s="547"/>
      <c r="X399" s="547"/>
      <c r="Y399" s="547"/>
      <c r="Z399" s="175"/>
      <c r="AA399" s="515"/>
      <c r="AB399" s="516"/>
      <c r="AC399" s="516"/>
      <c r="AD399" s="516"/>
      <c r="AE399" s="546"/>
      <c r="AF399" s="489"/>
      <c r="AG399" s="489"/>
      <c r="AH399" s="489"/>
      <c r="AI399" s="489"/>
      <c r="AJ399" s="507"/>
      <c r="AK399" s="506"/>
      <c r="AL399" s="506"/>
      <c r="AM399" s="506"/>
      <c r="AN399" s="506"/>
      <c r="AO399" s="506"/>
      <c r="AP399" s="135"/>
      <c r="AT399" s="74"/>
    </row>
    <row r="400" spans="1:48" ht="18" customHeight="1">
      <c r="A400" s="98"/>
      <c r="B400" s="135" t="s">
        <v>124</v>
      </c>
      <c r="C400" s="140"/>
      <c r="D400" s="140"/>
      <c r="E400" s="140"/>
      <c r="F400" s="135"/>
      <c r="G400" s="135"/>
      <c r="H400" s="135" t="s">
        <v>528</v>
      </c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  <c r="AB400" s="135"/>
      <c r="AC400" s="135"/>
      <c r="AD400" s="135"/>
      <c r="AE400" s="135"/>
      <c r="AF400" s="135"/>
      <c r="AG400" s="135"/>
      <c r="AH400" s="135"/>
      <c r="AI400" s="135"/>
      <c r="AJ400" s="135"/>
      <c r="AK400" s="135"/>
      <c r="AL400" s="135"/>
      <c r="AM400" s="135"/>
      <c r="AN400" s="135"/>
      <c r="AO400" s="135"/>
      <c r="AP400" s="135"/>
      <c r="AQ400" s="135"/>
      <c r="AR400" s="135"/>
      <c r="AS400" s="135"/>
    </row>
    <row r="401" spans="1:81" ht="18" customHeight="1">
      <c r="A401" s="98"/>
      <c r="B401" s="494" t="s">
        <v>125</v>
      </c>
      <c r="C401" s="494"/>
      <c r="D401" s="494"/>
      <c r="E401" s="494"/>
      <c r="F401" s="494"/>
      <c r="G401" s="494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  <c r="AA401" s="135"/>
      <c r="AB401" s="135"/>
      <c r="AC401" s="135"/>
      <c r="AD401" s="135"/>
      <c r="AE401" s="135"/>
      <c r="AF401" s="135"/>
      <c r="AG401" s="135"/>
      <c r="AH401" s="135"/>
      <c r="AI401" s="135"/>
      <c r="AJ401" s="135"/>
      <c r="AK401" s="135"/>
      <c r="AL401" s="135"/>
      <c r="AM401" s="135"/>
      <c r="AN401" s="135"/>
      <c r="AO401" s="135"/>
      <c r="AP401" s="135"/>
      <c r="AQ401" s="135"/>
      <c r="AR401" s="135"/>
      <c r="AS401" s="135"/>
    </row>
    <row r="402" spans="1:81" ht="18" customHeight="1">
      <c r="A402" s="98"/>
      <c r="B402" s="494"/>
      <c r="C402" s="494"/>
      <c r="D402" s="494"/>
      <c r="E402" s="494"/>
      <c r="F402" s="494"/>
      <c r="G402" s="494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  <c r="AB402" s="135"/>
      <c r="AC402" s="135"/>
      <c r="AD402" s="135"/>
      <c r="AE402" s="135"/>
      <c r="AF402" s="135"/>
      <c r="AG402" s="135"/>
      <c r="AH402" s="135"/>
      <c r="AI402" s="135"/>
      <c r="AJ402" s="135"/>
      <c r="AK402" s="135"/>
      <c r="AL402" s="135"/>
      <c r="AM402" s="135"/>
      <c r="AN402" s="135"/>
      <c r="AO402" s="135"/>
      <c r="AP402" s="135"/>
      <c r="AQ402" s="135"/>
      <c r="AR402" s="135"/>
      <c r="AS402" s="135"/>
    </row>
    <row r="403" spans="1:81" ht="18" customHeight="1">
      <c r="A403" s="98"/>
      <c r="B403" s="135" t="s">
        <v>126</v>
      </c>
      <c r="C403" s="140"/>
      <c r="D403" s="140"/>
      <c r="E403" s="140"/>
      <c r="F403" s="135"/>
      <c r="G403" s="135"/>
      <c r="H403" s="135"/>
      <c r="I403" s="135"/>
      <c r="J403" s="135">
        <v>1</v>
      </c>
      <c r="K403" s="135" t="s">
        <v>502</v>
      </c>
      <c r="L403" s="507" t="e">
        <f>AK398</f>
        <v>#DIV/0!</v>
      </c>
      <c r="M403" s="507"/>
      <c r="N403" s="507"/>
      <c r="O403" s="507"/>
      <c r="P403" s="135" t="s">
        <v>497</v>
      </c>
      <c r="Q403" s="507" t="e">
        <f>J403*L403</f>
        <v>#DIV/0!</v>
      </c>
      <c r="R403" s="507"/>
      <c r="S403" s="507"/>
      <c r="T403" s="507"/>
      <c r="U403" s="82"/>
      <c r="V403" s="99"/>
      <c r="W403" s="99"/>
      <c r="X403" s="172"/>
      <c r="Y403" s="100"/>
      <c r="Z403" s="139"/>
      <c r="AA403" s="135"/>
      <c r="AB403" s="135"/>
      <c r="AC403" s="135"/>
      <c r="AD403" s="135"/>
      <c r="AE403" s="135"/>
      <c r="AF403" s="135"/>
      <c r="AG403" s="135"/>
      <c r="AH403" s="135"/>
      <c r="AI403" s="135"/>
      <c r="AJ403" s="135"/>
      <c r="AK403" s="135"/>
      <c r="AL403" s="135"/>
      <c r="AM403" s="135"/>
      <c r="AN403" s="135"/>
      <c r="AO403" s="135"/>
      <c r="AP403" s="135"/>
      <c r="AQ403" s="135"/>
      <c r="AR403" s="135"/>
      <c r="AS403" s="135"/>
    </row>
    <row r="404" spans="1:81" ht="18" customHeight="1">
      <c r="A404" s="98"/>
      <c r="B404" s="135" t="s">
        <v>127</v>
      </c>
      <c r="C404" s="140"/>
      <c r="D404" s="140"/>
      <c r="E404" s="140"/>
      <c r="F404" s="135"/>
      <c r="G404" s="135" t="s">
        <v>529</v>
      </c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  <c r="AA404" s="135"/>
      <c r="AB404" s="135"/>
      <c r="AC404" s="135"/>
      <c r="AD404" s="135"/>
      <c r="AE404" s="135"/>
      <c r="AF404" s="135"/>
      <c r="AG404" s="135"/>
      <c r="AH404" s="135"/>
      <c r="AI404" s="135"/>
      <c r="AJ404" s="135"/>
      <c r="AK404" s="135"/>
      <c r="AL404" s="135"/>
      <c r="AM404" s="135"/>
      <c r="AN404" s="135"/>
      <c r="AO404" s="135"/>
      <c r="AP404" s="135"/>
      <c r="AQ404" s="135"/>
      <c r="AR404" s="135"/>
      <c r="AS404" s="135"/>
    </row>
    <row r="405" spans="1:81" ht="18" customHeight="1">
      <c r="A405" s="98"/>
      <c r="B405" s="135"/>
      <c r="C405" s="140"/>
      <c r="D405" s="140"/>
      <c r="E405" s="140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  <c r="AA405" s="135"/>
      <c r="AB405" s="135"/>
      <c r="AC405" s="135"/>
      <c r="AD405" s="135"/>
      <c r="AE405" s="135"/>
      <c r="AF405" s="135"/>
      <c r="AG405" s="135"/>
      <c r="AH405" s="135"/>
      <c r="AI405" s="135"/>
      <c r="AJ405" s="135"/>
      <c r="AK405" s="135"/>
      <c r="AL405" s="135"/>
      <c r="AM405" s="135"/>
      <c r="AN405" s="135"/>
      <c r="AO405" s="135"/>
      <c r="AP405" s="135"/>
      <c r="AQ405" s="135"/>
      <c r="AR405" s="135"/>
      <c r="AS405" s="135"/>
    </row>
    <row r="406" spans="1:81" ht="18" customHeight="1">
      <c r="A406" s="98"/>
      <c r="B406" s="79" t="s">
        <v>530</v>
      </c>
      <c r="C406" s="140"/>
      <c r="D406" s="140"/>
      <c r="E406" s="140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  <c r="AA406" s="135"/>
      <c r="AB406" s="135"/>
      <c r="AC406" s="135"/>
      <c r="AD406" s="135"/>
      <c r="AE406" s="135"/>
      <c r="AF406" s="135"/>
      <c r="AG406" s="135"/>
      <c r="AH406" s="135"/>
      <c r="AI406" s="135"/>
      <c r="AJ406" s="135"/>
      <c r="AK406" s="135"/>
      <c r="AL406" s="135"/>
      <c r="AM406" s="135"/>
      <c r="AN406" s="135"/>
      <c r="AO406" s="135"/>
      <c r="AP406" s="135"/>
      <c r="AQ406" s="135"/>
      <c r="AR406" s="135"/>
      <c r="AS406" s="135"/>
    </row>
    <row r="407" spans="1:81" ht="18" customHeight="1">
      <c r="A407" s="98"/>
      <c r="B407" s="135" t="s">
        <v>128</v>
      </c>
      <c r="C407" s="140"/>
      <c r="D407" s="140"/>
      <c r="E407" s="140"/>
      <c r="F407" s="135"/>
      <c r="G407" s="488">
        <v>0</v>
      </c>
      <c r="H407" s="488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  <c r="AA407" s="135"/>
      <c r="AB407" s="135"/>
      <c r="AC407" s="135"/>
      <c r="AD407" s="135"/>
      <c r="AE407" s="135"/>
      <c r="AF407" s="135"/>
      <c r="AG407" s="135"/>
      <c r="AH407" s="135"/>
      <c r="AI407" s="135"/>
      <c r="AJ407" s="135"/>
    </row>
    <row r="408" spans="1:81" ht="18" customHeight="1">
      <c r="A408" s="98"/>
      <c r="B408" s="494" t="s">
        <v>531</v>
      </c>
      <c r="C408" s="494"/>
      <c r="D408" s="494"/>
      <c r="E408" s="494"/>
      <c r="F408" s="494"/>
      <c r="G408" s="494"/>
      <c r="H408" s="494"/>
      <c r="I408" s="494"/>
      <c r="J408" s="135"/>
      <c r="K408" s="135"/>
      <c r="L408" s="135"/>
      <c r="M408" s="135"/>
      <c r="N408" s="135"/>
      <c r="O408" s="135"/>
      <c r="P408" s="135"/>
      <c r="Q408" s="139"/>
      <c r="R408" s="139"/>
      <c r="S408" s="139"/>
      <c r="T408" s="135"/>
      <c r="U408" s="135"/>
      <c r="V408" s="135"/>
      <c r="W408" s="135"/>
      <c r="X408" s="135"/>
      <c r="Y408" s="135"/>
      <c r="AZ408" s="135"/>
      <c r="BA408" s="135"/>
      <c r="BB408" s="139"/>
      <c r="BC408" s="176"/>
      <c r="BD408" s="176"/>
      <c r="BE408" s="176"/>
      <c r="BF408" s="176"/>
      <c r="BG408" s="176"/>
    </row>
    <row r="409" spans="1:81" ht="18" customHeight="1">
      <c r="A409" s="98"/>
      <c r="B409" s="494"/>
      <c r="C409" s="494"/>
      <c r="D409" s="494"/>
      <c r="E409" s="494"/>
      <c r="F409" s="494"/>
      <c r="G409" s="494"/>
      <c r="H409" s="494"/>
      <c r="I409" s="494"/>
      <c r="J409" s="135"/>
      <c r="K409" s="135"/>
      <c r="L409" s="135"/>
      <c r="M409" s="135"/>
      <c r="N409" s="135"/>
      <c r="O409" s="135"/>
      <c r="P409" s="135"/>
      <c r="Q409" s="139"/>
      <c r="R409" s="139"/>
      <c r="S409" s="139"/>
      <c r="T409" s="135"/>
      <c r="U409" s="135"/>
      <c r="V409" s="135"/>
      <c r="W409" s="135"/>
      <c r="X409" s="135"/>
      <c r="Y409" s="135"/>
      <c r="AP409" s="135"/>
      <c r="AQ409" s="135"/>
      <c r="AR409" s="135"/>
      <c r="AS409" s="135"/>
      <c r="AZ409" s="135"/>
      <c r="BA409" s="135"/>
      <c r="BB409" s="139"/>
      <c r="BC409" s="176"/>
      <c r="BD409" s="176"/>
      <c r="BE409" s="176"/>
      <c r="BF409" s="176"/>
      <c r="BG409" s="176"/>
    </row>
    <row r="410" spans="1:81" ht="18" customHeight="1">
      <c r="A410" s="98"/>
      <c r="B410" s="330"/>
      <c r="C410" s="330"/>
      <c r="D410" s="330"/>
      <c r="E410" s="488" t="s">
        <v>532</v>
      </c>
      <c r="F410" s="488"/>
      <c r="G410" s="99"/>
      <c r="H410" s="508">
        <f ca="1">Calcu_ADJ!V22</f>
        <v>0</v>
      </c>
      <c r="I410" s="508"/>
      <c r="J410" s="508"/>
      <c r="K410" s="328" t="s">
        <v>396</v>
      </c>
      <c r="L410" s="508">
        <f>Calcu_ADJ!H13</f>
        <v>0</v>
      </c>
      <c r="M410" s="508"/>
      <c r="N410" s="508"/>
      <c r="O410" s="328"/>
      <c r="P410" s="99"/>
      <c r="Q410" s="508">
        <f ca="1">Calcu_ADJ!V24</f>
        <v>0</v>
      </c>
      <c r="R410" s="508"/>
      <c r="S410" s="508"/>
      <c r="T410" s="328" t="s">
        <v>533</v>
      </c>
      <c r="U410" s="508">
        <f>Calcu_ADJ!I13</f>
        <v>0</v>
      </c>
      <c r="V410" s="508"/>
      <c r="W410" s="508"/>
      <c r="X410" s="328"/>
      <c r="Y410" s="99"/>
      <c r="Z410" s="508">
        <f ca="1">Calcu_ADJ!V26</f>
        <v>0</v>
      </c>
      <c r="AA410" s="508"/>
      <c r="AB410" s="508"/>
      <c r="AC410" s="328" t="s">
        <v>533</v>
      </c>
      <c r="AD410" s="508">
        <f>Calcu_ADJ!J13</f>
        <v>0</v>
      </c>
      <c r="AE410" s="508"/>
      <c r="AF410" s="508"/>
      <c r="AG410" s="328"/>
      <c r="AH410" s="488" t="s">
        <v>534</v>
      </c>
      <c r="AI410" s="516">
        <v>100</v>
      </c>
      <c r="AJ410" s="516"/>
      <c r="AK410" s="516"/>
      <c r="AL410" s="269"/>
      <c r="AM410" s="328"/>
      <c r="AR410" s="135"/>
      <c r="AS410" s="135"/>
      <c r="AT410" s="139"/>
      <c r="AU410" s="176"/>
      <c r="AV410" s="176"/>
      <c r="AW410" s="176"/>
      <c r="AX410" s="176"/>
      <c r="AY410" s="176"/>
    </row>
    <row r="411" spans="1:81" ht="18" customHeight="1">
      <c r="A411" s="98"/>
      <c r="B411" s="330"/>
      <c r="C411" s="330"/>
      <c r="D411" s="330"/>
      <c r="E411" s="488"/>
      <c r="F411" s="488"/>
      <c r="G411" s="270"/>
      <c r="H411" s="492">
        <f ca="1">Calcu_ADJ!V28</f>
        <v>0</v>
      </c>
      <c r="I411" s="492"/>
      <c r="J411" s="492"/>
      <c r="K411" s="492"/>
      <c r="L411" s="492"/>
      <c r="M411" s="492"/>
      <c r="N411" s="492"/>
      <c r="O411" s="488" t="s">
        <v>535</v>
      </c>
      <c r="P411" s="488"/>
      <c r="Q411" s="492">
        <f ca="1">Calcu_ADJ!V28</f>
        <v>0</v>
      </c>
      <c r="R411" s="492"/>
      <c r="S411" s="492"/>
      <c r="T411" s="492"/>
      <c r="U411" s="492"/>
      <c r="V411" s="492"/>
      <c r="W411" s="492"/>
      <c r="X411" s="488" t="s">
        <v>536</v>
      </c>
      <c r="Y411" s="488"/>
      <c r="Z411" s="492">
        <f ca="1">Calcu_ADJ!V28</f>
        <v>0</v>
      </c>
      <c r="AA411" s="492"/>
      <c r="AB411" s="492"/>
      <c r="AC411" s="492"/>
      <c r="AD411" s="492"/>
      <c r="AE411" s="492"/>
      <c r="AF411" s="492"/>
      <c r="AG411" s="328"/>
      <c r="AH411" s="488"/>
      <c r="AI411" s="516"/>
      <c r="AJ411" s="516"/>
      <c r="AK411" s="516"/>
      <c r="AL411" s="83"/>
      <c r="AM411" s="328"/>
      <c r="AR411" s="135"/>
      <c r="AS411" s="135"/>
      <c r="AT411" s="139"/>
      <c r="AU411" s="176"/>
      <c r="AV411" s="176"/>
      <c r="AW411" s="176"/>
      <c r="AX411" s="176"/>
      <c r="AY411" s="176"/>
    </row>
    <row r="412" spans="1:81" ht="18" customHeight="1">
      <c r="A412" s="98"/>
      <c r="B412" s="330"/>
      <c r="C412" s="330"/>
      <c r="D412" s="330"/>
      <c r="E412" s="330"/>
      <c r="F412" s="330"/>
      <c r="G412" s="330"/>
      <c r="H412" s="330"/>
      <c r="I412" s="330"/>
      <c r="J412" s="135"/>
      <c r="K412" s="135"/>
      <c r="L412" s="137" t="s">
        <v>537</v>
      </c>
      <c r="M412" s="489" t="e">
        <f ca="1">MAX(ABS((H410-L410)/H411),ABS((Q410-U410)/Q411),ABS((Z410-AD410)/Z411))*100</f>
        <v>#DIV/0!</v>
      </c>
      <c r="N412" s="489"/>
      <c r="O412" s="489"/>
      <c r="P412" s="489"/>
      <c r="Q412" s="139" t="s">
        <v>537</v>
      </c>
      <c r="R412" s="506" t="e">
        <f ca="1">M412%</f>
        <v>#DIV/0!</v>
      </c>
      <c r="S412" s="506"/>
      <c r="T412" s="506"/>
      <c r="U412" s="506"/>
      <c r="V412" s="506"/>
      <c r="W412" s="135"/>
      <c r="X412" s="86"/>
      <c r="Y412" s="135"/>
      <c r="Z412" s="250"/>
      <c r="AA412" s="328"/>
      <c r="AB412" s="328"/>
      <c r="AC412" s="328"/>
      <c r="AD412" s="328"/>
      <c r="AE412" s="251"/>
      <c r="AF412" s="251"/>
      <c r="AG412" s="251"/>
      <c r="AH412" s="251"/>
      <c r="AI412" s="251"/>
      <c r="AJ412" s="251"/>
      <c r="AK412" s="328"/>
      <c r="AL412" s="331"/>
      <c r="AM412" s="331"/>
      <c r="AN412" s="331"/>
      <c r="AO412" s="135"/>
      <c r="AP412" s="135"/>
      <c r="AQ412" s="135"/>
      <c r="AR412" s="135"/>
      <c r="AS412" s="135"/>
      <c r="AZ412" s="135"/>
      <c r="BA412" s="135"/>
      <c r="BB412" s="328"/>
      <c r="BC412" s="177"/>
      <c r="BD412" s="177"/>
      <c r="BE412" s="177"/>
      <c r="BF412" s="177"/>
      <c r="BG412" s="177"/>
    </row>
    <row r="413" spans="1:81" ht="18" customHeight="1">
      <c r="A413" s="98"/>
      <c r="B413" s="135" t="s">
        <v>538</v>
      </c>
      <c r="C413" s="140"/>
      <c r="D413" s="140"/>
      <c r="E413" s="140"/>
      <c r="F413" s="135"/>
      <c r="G413" s="135"/>
      <c r="H413" s="135" t="s">
        <v>539</v>
      </c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  <c r="AP413" s="135"/>
      <c r="AQ413" s="135"/>
      <c r="AR413" s="135"/>
      <c r="AS413" s="135"/>
      <c r="BL413" s="139"/>
      <c r="BM413" s="139"/>
      <c r="BN413" s="139"/>
    </row>
    <row r="414" spans="1:81" ht="18" customHeight="1">
      <c r="A414" s="98"/>
      <c r="B414" s="494" t="s">
        <v>540</v>
      </c>
      <c r="C414" s="494"/>
      <c r="D414" s="494"/>
      <c r="E414" s="494"/>
      <c r="F414" s="494"/>
      <c r="G414" s="494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  <c r="AB414" s="328"/>
      <c r="AP414" s="135"/>
      <c r="AQ414" s="135"/>
      <c r="AR414" s="135"/>
      <c r="AS414" s="135"/>
      <c r="BL414" s="139"/>
      <c r="BM414" s="139"/>
      <c r="BN414" s="139"/>
    </row>
    <row r="415" spans="1:81" ht="18" customHeight="1">
      <c r="A415" s="98"/>
      <c r="B415" s="494"/>
      <c r="C415" s="494"/>
      <c r="D415" s="494"/>
      <c r="E415" s="494"/>
      <c r="F415" s="494"/>
      <c r="G415" s="494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  <c r="AA415" s="135"/>
      <c r="AB415" s="328"/>
      <c r="AG415" s="135"/>
      <c r="AH415" s="135"/>
      <c r="AI415" s="135"/>
      <c r="AJ415" s="135"/>
      <c r="AK415" s="135"/>
      <c r="AL415" s="135"/>
      <c r="AM415" s="135"/>
      <c r="AN415" s="135"/>
      <c r="AO415" s="135"/>
      <c r="AP415" s="135"/>
      <c r="AQ415" s="135"/>
      <c r="AR415" s="135"/>
      <c r="AS415" s="135"/>
      <c r="BL415" s="135"/>
      <c r="BM415" s="135"/>
      <c r="BN415" s="135"/>
      <c r="BO415" s="135"/>
      <c r="BP415" s="135"/>
      <c r="BQ415" s="135"/>
      <c r="BR415" s="135"/>
      <c r="BS415" s="135"/>
      <c r="BT415" s="135"/>
      <c r="BU415" s="135"/>
      <c r="BV415" s="135"/>
      <c r="BW415" s="135"/>
      <c r="BX415" s="135"/>
      <c r="BY415" s="135"/>
      <c r="BZ415" s="135"/>
      <c r="CA415" s="135"/>
      <c r="CB415" s="135"/>
      <c r="CC415" s="135"/>
    </row>
    <row r="416" spans="1:81" ht="18" customHeight="1">
      <c r="A416" s="98"/>
      <c r="B416" s="135" t="s">
        <v>541</v>
      </c>
      <c r="C416" s="140"/>
      <c r="D416" s="140"/>
      <c r="E416" s="140"/>
      <c r="F416" s="135"/>
      <c r="G416" s="135"/>
      <c r="H416" s="135"/>
      <c r="I416" s="135"/>
      <c r="J416" s="135">
        <v>1</v>
      </c>
      <c r="K416" s="135" t="s">
        <v>509</v>
      </c>
      <c r="L416" s="507" t="e">
        <f ca="1">R412</f>
        <v>#DIV/0!</v>
      </c>
      <c r="M416" s="507"/>
      <c r="N416" s="507"/>
      <c r="O416" s="507"/>
      <c r="P416" s="135" t="s">
        <v>542</v>
      </c>
      <c r="Q416" s="507" t="e">
        <f ca="1">J416*L416</f>
        <v>#DIV/0!</v>
      </c>
      <c r="R416" s="507"/>
      <c r="S416" s="507"/>
      <c r="T416" s="507"/>
      <c r="U416" s="82"/>
      <c r="V416" s="82"/>
      <c r="W416" s="139"/>
      <c r="X416" s="139"/>
      <c r="Y416" s="139"/>
      <c r="Z416" s="135"/>
      <c r="AA416" s="100"/>
      <c r="AB416" s="139"/>
      <c r="AC416" s="135"/>
      <c r="AD416" s="135"/>
      <c r="AE416" s="135"/>
      <c r="AF416" s="135"/>
      <c r="AG416" s="135"/>
      <c r="AH416" s="135"/>
      <c r="AI416" s="135"/>
      <c r="AJ416" s="135"/>
      <c r="AK416" s="135"/>
      <c r="AL416" s="135"/>
      <c r="AM416" s="135"/>
      <c r="AN416" s="135"/>
      <c r="AO416" s="135"/>
      <c r="AP416" s="135"/>
      <c r="AQ416" s="135"/>
      <c r="AR416" s="135"/>
      <c r="AS416" s="135"/>
    </row>
    <row r="417" spans="1:45" ht="18" customHeight="1">
      <c r="A417" s="98"/>
      <c r="B417" s="135" t="s">
        <v>543</v>
      </c>
      <c r="C417" s="140"/>
      <c r="D417" s="140"/>
      <c r="E417" s="140"/>
      <c r="F417" s="135"/>
      <c r="G417" s="135" t="s">
        <v>544</v>
      </c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  <c r="AA417" s="135"/>
      <c r="AB417" s="135"/>
      <c r="AC417" s="135"/>
      <c r="AD417" s="135"/>
      <c r="AE417" s="135"/>
      <c r="AF417" s="135"/>
      <c r="AG417" s="135"/>
      <c r="AH417" s="135"/>
      <c r="AI417" s="135"/>
      <c r="AJ417" s="135"/>
      <c r="AK417" s="135"/>
      <c r="AL417" s="135"/>
      <c r="AM417" s="135"/>
      <c r="AN417" s="135"/>
      <c r="AO417" s="135"/>
      <c r="AP417" s="135"/>
      <c r="AQ417" s="135"/>
      <c r="AR417" s="135"/>
      <c r="AS417" s="135"/>
    </row>
    <row r="418" spans="1:45" ht="18" customHeight="1">
      <c r="A418" s="98"/>
      <c r="B418" s="135"/>
      <c r="C418" s="140"/>
      <c r="D418" s="140"/>
      <c r="E418" s="140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  <c r="AA418" s="135"/>
      <c r="AB418" s="135"/>
      <c r="AC418" s="135"/>
      <c r="AD418" s="135"/>
      <c r="AE418" s="135"/>
      <c r="AF418" s="135"/>
      <c r="AG418" s="135"/>
      <c r="AH418" s="135"/>
      <c r="AI418" s="135"/>
      <c r="AJ418" s="135"/>
      <c r="AK418" s="135"/>
      <c r="AL418" s="135"/>
      <c r="AM418" s="135"/>
      <c r="AN418" s="135"/>
      <c r="AO418" s="135"/>
      <c r="AP418" s="135"/>
      <c r="AQ418" s="135"/>
      <c r="AR418" s="135"/>
      <c r="AS418" s="135"/>
    </row>
    <row r="419" spans="1:45" ht="18" customHeight="1">
      <c r="A419" s="98"/>
      <c r="B419" s="79" t="s">
        <v>545</v>
      </c>
      <c r="C419" s="140"/>
      <c r="D419" s="140"/>
      <c r="E419" s="140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  <c r="AA419" s="135"/>
      <c r="AB419" s="135"/>
      <c r="AC419" s="135"/>
      <c r="AD419" s="135"/>
      <c r="AE419" s="135"/>
      <c r="AF419" s="135"/>
      <c r="AG419" s="135"/>
      <c r="AH419" s="135"/>
      <c r="AI419" s="135"/>
      <c r="AJ419" s="135"/>
      <c r="AK419" s="135"/>
      <c r="AL419" s="135"/>
      <c r="AM419" s="135"/>
      <c r="AN419" s="135"/>
      <c r="AO419" s="135"/>
      <c r="AP419" s="135"/>
      <c r="AQ419" s="135"/>
      <c r="AR419" s="135"/>
      <c r="AS419" s="135"/>
    </row>
    <row r="420" spans="1:45" ht="18" customHeight="1">
      <c r="A420" s="98"/>
      <c r="B420" s="135" t="s">
        <v>546</v>
      </c>
      <c r="C420" s="140"/>
      <c r="D420" s="140"/>
      <c r="E420" s="140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  <c r="AA420" s="135"/>
      <c r="AB420" s="135"/>
      <c r="AC420" s="135"/>
      <c r="AD420" s="135"/>
      <c r="AE420" s="135"/>
      <c r="AF420" s="135"/>
      <c r="AG420" s="135"/>
      <c r="AH420" s="135"/>
      <c r="AI420" s="135"/>
      <c r="AJ420" s="135"/>
      <c r="AK420" s="135"/>
      <c r="AL420" s="135"/>
      <c r="AM420" s="135"/>
      <c r="AN420" s="135"/>
      <c r="AO420" s="135"/>
      <c r="AP420" s="135"/>
      <c r="AQ420" s="135"/>
      <c r="AR420" s="135"/>
      <c r="AS420" s="135"/>
    </row>
    <row r="421" spans="1:45" ht="18" customHeight="1">
      <c r="A421" s="98"/>
      <c r="B421" s="135" t="s">
        <v>547</v>
      </c>
      <c r="C421" s="140"/>
      <c r="D421" s="140"/>
      <c r="E421" s="140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  <c r="AA421" s="135"/>
      <c r="AB421" s="135"/>
      <c r="AC421" s="135"/>
      <c r="AD421" s="135"/>
      <c r="AE421" s="135"/>
      <c r="AF421" s="135"/>
      <c r="AG421" s="135"/>
      <c r="AH421" s="135"/>
      <c r="AI421" s="135"/>
      <c r="AJ421" s="135"/>
      <c r="AK421" s="135"/>
      <c r="AL421" s="135"/>
      <c r="AM421" s="135"/>
      <c r="AN421" s="135"/>
      <c r="AO421" s="135"/>
      <c r="AP421" s="135"/>
      <c r="AQ421" s="135"/>
      <c r="AR421" s="135"/>
      <c r="AS421" s="135"/>
    </row>
    <row r="422" spans="1:45" ht="18" customHeight="1">
      <c r="A422" s="98"/>
      <c r="B422" s="135"/>
      <c r="C422" s="140"/>
      <c r="D422" s="140"/>
      <c r="E422" s="140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  <c r="AA422" s="135"/>
      <c r="AB422" s="135"/>
      <c r="AC422" s="135"/>
      <c r="AD422" s="135"/>
      <c r="AE422" s="135"/>
      <c r="AF422" s="135"/>
      <c r="AG422" s="135"/>
      <c r="AH422" s="135"/>
      <c r="AI422" s="135"/>
      <c r="AJ422" s="135"/>
      <c r="AK422" s="135"/>
      <c r="AL422" s="135"/>
      <c r="AM422" s="135"/>
      <c r="AN422" s="135"/>
      <c r="AO422" s="135"/>
      <c r="AP422" s="135"/>
      <c r="AQ422" s="135"/>
      <c r="AR422" s="135"/>
      <c r="AS422" s="135"/>
    </row>
    <row r="423" spans="1:45" ht="18" customHeight="1">
      <c r="A423" s="98"/>
      <c r="B423" s="79" t="s">
        <v>548</v>
      </c>
      <c r="C423" s="140"/>
      <c r="D423" s="140"/>
      <c r="E423" s="140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  <c r="AA423" s="135"/>
      <c r="AB423" s="135"/>
      <c r="AC423" s="135"/>
      <c r="AD423" s="135"/>
      <c r="AE423" s="135"/>
      <c r="AF423" s="135"/>
      <c r="AG423" s="135"/>
      <c r="AH423" s="135"/>
      <c r="AI423" s="135"/>
      <c r="AJ423" s="135"/>
      <c r="AK423" s="135"/>
      <c r="AL423" s="135"/>
      <c r="AM423" s="135"/>
      <c r="AN423" s="135"/>
      <c r="AO423" s="135"/>
      <c r="AP423" s="135"/>
      <c r="AQ423" s="135"/>
      <c r="AR423" s="135"/>
      <c r="AS423" s="135"/>
    </row>
    <row r="424" spans="1:45" ht="18" customHeight="1">
      <c r="A424" s="98"/>
      <c r="B424" s="135" t="s">
        <v>549</v>
      </c>
      <c r="C424" s="140"/>
      <c r="D424" s="140"/>
      <c r="E424" s="140"/>
      <c r="F424" s="135"/>
      <c r="G424" s="488">
        <v>0</v>
      </c>
      <c r="H424" s="488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  <c r="AA424" s="135"/>
      <c r="AB424" s="135"/>
      <c r="AC424" s="135"/>
      <c r="AD424" s="135"/>
      <c r="AE424" s="135"/>
      <c r="AF424" s="135"/>
      <c r="AG424" s="135"/>
      <c r="AH424" s="135"/>
      <c r="AI424" s="135"/>
      <c r="AJ424" s="135"/>
      <c r="AK424" s="135"/>
      <c r="AL424" s="135"/>
      <c r="AM424" s="135"/>
      <c r="AN424" s="135"/>
      <c r="AO424" s="135"/>
      <c r="AP424" s="135"/>
      <c r="AQ424" s="135"/>
      <c r="AR424" s="135"/>
      <c r="AS424" s="135"/>
    </row>
    <row r="425" spans="1:45" ht="18" customHeight="1">
      <c r="A425" s="98"/>
      <c r="B425" s="139" t="s">
        <v>550</v>
      </c>
      <c r="C425" s="139"/>
      <c r="D425" s="139"/>
      <c r="E425" s="139"/>
      <c r="F425" s="139"/>
      <c r="G425" s="139"/>
      <c r="H425" s="139"/>
      <c r="I425" s="139"/>
      <c r="J425" s="135"/>
      <c r="K425" s="135" t="s">
        <v>625</v>
      </c>
      <c r="L425" s="135"/>
      <c r="M425" s="135"/>
      <c r="N425" s="135"/>
      <c r="O425" s="135"/>
      <c r="P425" s="135"/>
      <c r="Q425" s="139"/>
      <c r="R425" s="139"/>
      <c r="S425" s="139"/>
      <c r="T425" s="139"/>
      <c r="U425" s="139"/>
      <c r="V425" s="135"/>
      <c r="W425" s="135"/>
      <c r="X425" s="135"/>
      <c r="Y425" s="135"/>
      <c r="Z425" s="135"/>
      <c r="AA425" s="135"/>
      <c r="AB425" s="84"/>
      <c r="AC425" s="84"/>
      <c r="AD425" s="84"/>
      <c r="AE425" s="84"/>
      <c r="AF425" s="84"/>
      <c r="AG425" s="135"/>
      <c r="AH425" s="135"/>
      <c r="AI425" s="135"/>
      <c r="AJ425" s="135"/>
      <c r="AK425" s="135"/>
      <c r="AL425" s="135"/>
      <c r="AM425" s="135"/>
      <c r="AN425" s="135"/>
      <c r="AO425" s="135"/>
      <c r="AP425" s="135"/>
      <c r="AQ425" s="135"/>
      <c r="AR425" s="135"/>
      <c r="AS425" s="135"/>
    </row>
    <row r="426" spans="1:45" ht="18" customHeight="1">
      <c r="A426" s="98"/>
      <c r="B426" s="139"/>
      <c r="C426" s="139"/>
      <c r="D426" s="139"/>
      <c r="E426" s="139"/>
      <c r="F426" s="139"/>
      <c r="G426" s="139"/>
      <c r="H426" s="139"/>
      <c r="I426" s="139"/>
      <c r="J426" s="135"/>
      <c r="K426" s="85" t="s">
        <v>626</v>
      </c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489" t="e">
        <f>토크교정기BMC!F90*100</f>
        <v>#DIV/0!</v>
      </c>
      <c r="Y426" s="489"/>
      <c r="Z426" s="489"/>
      <c r="AA426" s="489"/>
      <c r="AB426" s="135" t="s">
        <v>551</v>
      </c>
      <c r="AC426" s="86"/>
      <c r="AD426" s="86"/>
      <c r="AE426" s="139"/>
      <c r="AF426" s="139"/>
      <c r="AG426" s="178"/>
      <c r="AH426" s="178"/>
      <c r="AI426" s="178"/>
      <c r="AJ426" s="178"/>
      <c r="AK426" s="178"/>
      <c r="AL426" s="135"/>
      <c r="AM426" s="135"/>
      <c r="AN426" s="135"/>
      <c r="AO426" s="135"/>
      <c r="AP426" s="135"/>
      <c r="AQ426" s="135"/>
      <c r="AR426" s="135"/>
      <c r="AS426" s="135"/>
    </row>
    <row r="427" spans="1:45" ht="18" customHeight="1">
      <c r="A427" s="98"/>
      <c r="B427" s="139"/>
      <c r="C427" s="139"/>
      <c r="D427" s="139"/>
      <c r="E427" s="139"/>
      <c r="F427" s="139"/>
      <c r="G427" s="139"/>
      <c r="H427" s="139"/>
      <c r="I427" s="139"/>
      <c r="J427" s="135"/>
      <c r="K427" s="135"/>
      <c r="L427" s="135"/>
      <c r="M427" s="135"/>
      <c r="N427" s="488"/>
      <c r="O427" s="549" t="e">
        <f>X426</f>
        <v>#DIV/0!</v>
      </c>
      <c r="P427" s="549"/>
      <c r="Q427" s="549"/>
      <c r="R427" s="549"/>
      <c r="S427" s="488" t="s">
        <v>552</v>
      </c>
      <c r="T427" s="489" t="e">
        <f>O427/O428</f>
        <v>#DIV/0!</v>
      </c>
      <c r="U427" s="489"/>
      <c r="V427" s="489"/>
      <c r="W427" s="489"/>
      <c r="X427" s="507" t="s">
        <v>553</v>
      </c>
      <c r="Y427" s="507" t="e">
        <f>T427%</f>
        <v>#DIV/0!</v>
      </c>
      <c r="Z427" s="507"/>
      <c r="AA427" s="507"/>
      <c r="AB427" s="507"/>
      <c r="AC427" s="507"/>
      <c r="AD427" s="135"/>
      <c r="AE427" s="135"/>
      <c r="AF427" s="135"/>
      <c r="AG427" s="135"/>
      <c r="AH427" s="135"/>
      <c r="AI427" s="135"/>
      <c r="AJ427" s="135"/>
      <c r="AK427" s="135"/>
      <c r="AL427" s="135"/>
      <c r="AM427" s="135"/>
      <c r="AN427" s="135"/>
      <c r="AO427" s="135"/>
      <c r="AP427" s="135"/>
      <c r="AQ427" s="135"/>
      <c r="AR427" s="135"/>
      <c r="AS427" s="135"/>
    </row>
    <row r="428" spans="1:45" ht="18" customHeight="1">
      <c r="A428" s="98"/>
      <c r="B428" s="135"/>
      <c r="C428" s="140"/>
      <c r="D428" s="140"/>
      <c r="E428" s="140"/>
      <c r="F428" s="135"/>
      <c r="G428" s="135"/>
      <c r="H428" s="135"/>
      <c r="I428" s="135"/>
      <c r="J428" s="135"/>
      <c r="K428" s="135"/>
      <c r="L428" s="135"/>
      <c r="M428" s="135"/>
      <c r="N428" s="488"/>
      <c r="O428" s="490">
        <v>2</v>
      </c>
      <c r="P428" s="490"/>
      <c r="Q428" s="490"/>
      <c r="R428" s="490"/>
      <c r="S428" s="488"/>
      <c r="T428" s="489"/>
      <c r="U428" s="489"/>
      <c r="V428" s="489"/>
      <c r="W428" s="489"/>
      <c r="X428" s="507"/>
      <c r="Y428" s="507"/>
      <c r="Z428" s="507"/>
      <c r="AA428" s="507"/>
      <c r="AB428" s="507"/>
      <c r="AC428" s="507"/>
      <c r="AD428" s="135"/>
      <c r="AE428" s="135"/>
      <c r="AF428" s="135"/>
      <c r="AG428" s="135"/>
      <c r="AH428" s="135"/>
      <c r="AI428" s="135"/>
      <c r="AJ428" s="135"/>
      <c r="AK428" s="135"/>
      <c r="AL428" s="135"/>
      <c r="AM428" s="135"/>
      <c r="AN428" s="135"/>
      <c r="AO428" s="135"/>
      <c r="AP428" s="135"/>
      <c r="AQ428" s="135"/>
      <c r="AR428" s="135"/>
      <c r="AS428" s="135"/>
    </row>
    <row r="429" spans="1:45" ht="18" customHeight="1">
      <c r="A429" s="98"/>
      <c r="B429" s="135" t="s">
        <v>554</v>
      </c>
      <c r="C429" s="140"/>
      <c r="D429" s="140"/>
      <c r="E429" s="140"/>
      <c r="F429" s="135"/>
      <c r="G429" s="135"/>
      <c r="H429" s="135" t="s">
        <v>555</v>
      </c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  <c r="AA429" s="135"/>
      <c r="AB429" s="135"/>
      <c r="AC429" s="135"/>
      <c r="AD429" s="135"/>
      <c r="AE429" s="135"/>
      <c r="AF429" s="135"/>
      <c r="AG429" s="135"/>
      <c r="AH429" s="135"/>
      <c r="AI429" s="135"/>
      <c r="AJ429" s="135"/>
      <c r="AK429" s="135"/>
      <c r="AL429" s="135"/>
      <c r="AM429" s="135"/>
      <c r="AN429" s="135"/>
      <c r="AO429" s="135"/>
      <c r="AP429" s="135"/>
      <c r="AQ429" s="135"/>
      <c r="AR429" s="135"/>
      <c r="AS429" s="135"/>
    </row>
    <row r="430" spans="1:45" ht="18" customHeight="1">
      <c r="A430" s="98"/>
      <c r="B430" s="494" t="s">
        <v>556</v>
      </c>
      <c r="C430" s="494"/>
      <c r="D430" s="494"/>
      <c r="E430" s="494"/>
      <c r="F430" s="494"/>
      <c r="G430" s="494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  <c r="AA430" s="135"/>
      <c r="AB430" s="135"/>
      <c r="AC430" s="135"/>
      <c r="AD430" s="135"/>
      <c r="AE430" s="135"/>
      <c r="AF430" s="135"/>
      <c r="AG430" s="135"/>
      <c r="AH430" s="135"/>
      <c r="AI430" s="135"/>
      <c r="AJ430" s="135"/>
      <c r="AK430" s="135"/>
      <c r="AL430" s="135"/>
      <c r="AM430" s="135"/>
      <c r="AN430" s="135"/>
      <c r="AO430" s="135"/>
      <c r="AP430" s="135"/>
      <c r="AQ430" s="135"/>
      <c r="AR430" s="135"/>
      <c r="AS430" s="135"/>
    </row>
    <row r="431" spans="1:45" ht="18" customHeight="1">
      <c r="A431" s="98"/>
      <c r="B431" s="494"/>
      <c r="C431" s="494"/>
      <c r="D431" s="494"/>
      <c r="E431" s="494"/>
      <c r="F431" s="494"/>
      <c r="G431" s="494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  <c r="AB431" s="135"/>
      <c r="AC431" s="135"/>
      <c r="AD431" s="135"/>
      <c r="AE431" s="135"/>
      <c r="AF431" s="135"/>
      <c r="AG431" s="135"/>
      <c r="AH431" s="135"/>
      <c r="AI431" s="135"/>
      <c r="AJ431" s="135"/>
      <c r="AK431" s="135"/>
      <c r="AL431" s="135"/>
      <c r="AM431" s="135"/>
      <c r="AN431" s="135"/>
      <c r="AO431" s="135"/>
      <c r="AP431" s="135"/>
      <c r="AQ431" s="135"/>
      <c r="AR431" s="135"/>
      <c r="AS431" s="135"/>
    </row>
    <row r="432" spans="1:45" ht="18" customHeight="1">
      <c r="A432" s="98"/>
      <c r="B432" s="135" t="s">
        <v>557</v>
      </c>
      <c r="C432" s="140"/>
      <c r="D432" s="140"/>
      <c r="E432" s="140"/>
      <c r="F432" s="135"/>
      <c r="G432" s="135"/>
      <c r="H432" s="135"/>
      <c r="I432" s="135"/>
      <c r="J432" s="135">
        <v>1</v>
      </c>
      <c r="K432" s="135" t="s">
        <v>509</v>
      </c>
      <c r="L432" s="507" t="e">
        <f>Y427</f>
        <v>#DIV/0!</v>
      </c>
      <c r="M432" s="507"/>
      <c r="N432" s="507"/>
      <c r="O432" s="507"/>
      <c r="P432" s="135" t="s">
        <v>511</v>
      </c>
      <c r="Q432" s="507" t="e">
        <f>J432*L432</f>
        <v>#DIV/0!</v>
      </c>
      <c r="R432" s="507"/>
      <c r="S432" s="507"/>
      <c r="T432" s="507"/>
      <c r="U432" s="82"/>
      <c r="V432" s="82"/>
      <c r="W432" s="82"/>
      <c r="X432" s="82"/>
      <c r="Y432" s="82"/>
      <c r="Z432" s="82"/>
      <c r="AA432" s="135"/>
      <c r="AB432" s="135"/>
      <c r="AC432" s="135"/>
      <c r="AD432" s="135"/>
      <c r="AE432" s="135"/>
      <c r="AF432" s="135"/>
      <c r="AG432" s="135"/>
      <c r="AH432" s="135"/>
      <c r="AI432" s="135"/>
      <c r="AJ432" s="135"/>
      <c r="AK432" s="135"/>
      <c r="AL432" s="135"/>
      <c r="AM432" s="135"/>
      <c r="AN432" s="135"/>
      <c r="AO432" s="135"/>
      <c r="AP432" s="135"/>
      <c r="AQ432" s="135"/>
      <c r="AR432" s="135"/>
      <c r="AS432" s="135"/>
    </row>
    <row r="433" spans="1:48" ht="18" customHeight="1">
      <c r="A433" s="98"/>
      <c r="B433" s="135" t="s">
        <v>558</v>
      </c>
      <c r="C433" s="140"/>
      <c r="D433" s="140"/>
      <c r="E433" s="140"/>
      <c r="F433" s="135"/>
      <c r="G433" s="135" t="s">
        <v>559</v>
      </c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  <c r="AA433" s="135"/>
      <c r="AB433" s="135"/>
      <c r="AC433" s="135"/>
      <c r="AD433" s="135"/>
      <c r="AE433" s="135"/>
      <c r="AF433" s="135"/>
      <c r="AG433" s="135"/>
      <c r="AH433" s="135"/>
      <c r="AI433" s="135"/>
      <c r="AJ433" s="135"/>
      <c r="AK433" s="135"/>
      <c r="AL433" s="135"/>
      <c r="AM433" s="135"/>
      <c r="AN433" s="135"/>
      <c r="AO433" s="135"/>
      <c r="AP433" s="135"/>
      <c r="AQ433" s="135"/>
      <c r="AR433" s="135"/>
      <c r="AS433" s="135"/>
    </row>
    <row r="434" spans="1:48" ht="18" customHeight="1">
      <c r="A434" s="98"/>
      <c r="B434" s="135"/>
      <c r="C434" s="140"/>
      <c r="D434" s="140"/>
      <c r="E434" s="140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  <c r="AA434" s="135"/>
      <c r="AB434" s="135"/>
      <c r="AC434" s="135"/>
      <c r="AD434" s="135"/>
      <c r="AE434" s="135"/>
      <c r="AF434" s="135"/>
      <c r="AG434" s="135"/>
      <c r="AH434" s="135"/>
      <c r="AI434" s="135"/>
      <c r="AJ434" s="135"/>
      <c r="AK434" s="135"/>
      <c r="AL434" s="135"/>
      <c r="AM434" s="135"/>
      <c r="AN434" s="135"/>
      <c r="AO434" s="135"/>
      <c r="AP434" s="135"/>
      <c r="AQ434" s="135"/>
      <c r="AR434" s="135"/>
      <c r="AS434" s="135"/>
    </row>
    <row r="435" spans="1:48" ht="18" customHeight="1">
      <c r="A435" s="75" t="s">
        <v>560</v>
      </c>
      <c r="C435" s="140"/>
      <c r="D435" s="140"/>
      <c r="E435" s="140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  <c r="AA435" s="135"/>
      <c r="AB435" s="135"/>
      <c r="AC435" s="135"/>
      <c r="AD435" s="135"/>
      <c r="AE435" s="135"/>
      <c r="AF435" s="135"/>
      <c r="AG435" s="135"/>
      <c r="AH435" s="135"/>
      <c r="AI435" s="135"/>
      <c r="AJ435" s="135"/>
      <c r="AK435" s="135"/>
      <c r="AL435" s="135"/>
      <c r="AM435" s="135"/>
      <c r="AN435" s="135"/>
      <c r="AO435" s="135"/>
      <c r="AP435" s="135"/>
      <c r="AQ435" s="135"/>
      <c r="AR435" s="135"/>
      <c r="AS435" s="135"/>
    </row>
    <row r="436" spans="1:48" ht="18" customHeight="1">
      <c r="A436" s="98"/>
      <c r="B436" s="135"/>
      <c r="C436" s="140"/>
      <c r="D436" s="140"/>
      <c r="E436" s="140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79"/>
      <c r="U436" s="135"/>
      <c r="V436" s="135"/>
      <c r="W436" s="135"/>
      <c r="X436" s="135"/>
      <c r="Y436" s="135"/>
      <c r="Z436" s="135"/>
      <c r="AA436" s="135"/>
      <c r="AB436" s="135"/>
      <c r="AC436" s="135"/>
      <c r="AD436" s="135"/>
      <c r="AE436" s="135"/>
      <c r="AF436" s="135"/>
      <c r="AG436" s="135"/>
      <c r="AH436" s="135"/>
      <c r="AI436" s="135"/>
      <c r="AJ436" s="135"/>
      <c r="AK436" s="135"/>
      <c r="AL436" s="135"/>
      <c r="AM436" s="135"/>
      <c r="AN436" s="135"/>
      <c r="AO436" s="135"/>
      <c r="AP436" s="135"/>
      <c r="AQ436" s="135"/>
      <c r="AR436" s="135"/>
      <c r="AS436" s="135"/>
    </row>
    <row r="437" spans="1:48" ht="18" customHeight="1">
      <c r="A437" s="98"/>
      <c r="B437" s="135"/>
      <c r="C437" s="140"/>
      <c r="D437" s="140"/>
      <c r="E437" s="139" t="s">
        <v>542</v>
      </c>
      <c r="F437" s="139"/>
      <c r="G437" s="139" t="s">
        <v>561</v>
      </c>
      <c r="H437" s="507" t="e">
        <f>Q377</f>
        <v>#DIV/0!</v>
      </c>
      <c r="I437" s="507"/>
      <c r="J437" s="507"/>
      <c r="K437" s="507"/>
      <c r="L437" s="488" t="s">
        <v>562</v>
      </c>
      <c r="M437" s="488"/>
      <c r="N437" s="139" t="s">
        <v>561</v>
      </c>
      <c r="O437" s="507" t="e">
        <f>Q389</f>
        <v>#DIV/0!</v>
      </c>
      <c r="P437" s="507"/>
      <c r="Q437" s="507"/>
      <c r="R437" s="507"/>
      <c r="S437" s="488" t="s">
        <v>564</v>
      </c>
      <c r="T437" s="488"/>
      <c r="U437" s="139" t="s">
        <v>565</v>
      </c>
      <c r="V437" s="507" t="e">
        <f>Q403</f>
        <v>#DIV/0!</v>
      </c>
      <c r="W437" s="507"/>
      <c r="X437" s="507"/>
      <c r="Y437" s="507"/>
      <c r="Z437" s="488" t="s">
        <v>566</v>
      </c>
      <c r="AA437" s="488"/>
      <c r="AB437" s="139" t="s">
        <v>561</v>
      </c>
      <c r="AC437" s="556" t="e">
        <f ca="1">Q416</f>
        <v>#DIV/0!</v>
      </c>
      <c r="AD437" s="556"/>
      <c r="AE437" s="556"/>
      <c r="AF437" s="556"/>
      <c r="AG437" s="488" t="s">
        <v>562</v>
      </c>
      <c r="AH437" s="488"/>
      <c r="AI437" s="271">
        <v>0</v>
      </c>
      <c r="AJ437" s="271" t="s">
        <v>567</v>
      </c>
      <c r="AK437" s="139" t="s">
        <v>561</v>
      </c>
      <c r="AL437" s="507" t="e">
        <f>Q432</f>
        <v>#DIV/0!</v>
      </c>
      <c r="AM437" s="507"/>
      <c r="AN437" s="507"/>
      <c r="AO437" s="507"/>
      <c r="AP437" s="488" t="s">
        <v>569</v>
      </c>
      <c r="AQ437" s="488"/>
      <c r="AR437" s="139"/>
      <c r="AS437" s="139"/>
    </row>
    <row r="438" spans="1:48" ht="18" customHeight="1">
      <c r="A438" s="98"/>
      <c r="B438" s="135"/>
      <c r="C438" s="140"/>
      <c r="D438" s="140"/>
      <c r="E438" s="139" t="s">
        <v>553</v>
      </c>
      <c r="F438" s="139"/>
      <c r="G438" s="506" t="e">
        <f>SQRT(SUMSQ(H437,O437,V437,AC437,AL437))</f>
        <v>#DIV/0!</v>
      </c>
      <c r="H438" s="506"/>
      <c r="I438" s="506"/>
      <c r="J438" s="506"/>
      <c r="K438" s="506"/>
      <c r="L438" s="82"/>
      <c r="M438" s="180"/>
      <c r="N438" s="180"/>
      <c r="O438" s="180"/>
      <c r="P438" s="172"/>
      <c r="Q438" s="100"/>
      <c r="R438" s="139"/>
      <c r="S438" s="328"/>
      <c r="T438" s="328"/>
      <c r="U438" s="328"/>
      <c r="V438" s="139"/>
      <c r="W438" s="139"/>
      <c r="X438" s="135"/>
      <c r="Y438" s="135"/>
      <c r="Z438" s="135"/>
      <c r="AA438" s="329"/>
      <c r="AB438" s="329"/>
      <c r="AC438" s="329"/>
      <c r="AD438" s="139"/>
      <c r="AE438" s="139"/>
      <c r="AF438" s="139"/>
      <c r="AG438" s="139"/>
      <c r="AH438" s="139"/>
      <c r="AP438" s="139"/>
      <c r="AQ438" s="139"/>
      <c r="AR438" s="139"/>
      <c r="AS438" s="139"/>
    </row>
    <row r="439" spans="1:48" ht="18" customHeight="1">
      <c r="A439" s="98"/>
      <c r="B439" s="135"/>
      <c r="C439" s="140"/>
      <c r="D439" s="140"/>
      <c r="E439" s="140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  <c r="AA439" s="135"/>
      <c r="AB439" s="135"/>
      <c r="AC439" s="135"/>
      <c r="AD439" s="135"/>
      <c r="AE439" s="135"/>
      <c r="AF439" s="135"/>
      <c r="AG439" s="135"/>
      <c r="AH439" s="135"/>
      <c r="AI439" s="135"/>
      <c r="AO439" s="135"/>
      <c r="AP439" s="135"/>
      <c r="AQ439" s="135"/>
      <c r="AR439" s="135"/>
      <c r="AS439" s="135"/>
    </row>
    <row r="440" spans="1:48" ht="18" customHeight="1">
      <c r="A440" s="75" t="s">
        <v>570</v>
      </c>
      <c r="C440" s="140"/>
      <c r="D440" s="140"/>
      <c r="E440" s="140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  <c r="AA440" s="135"/>
      <c r="AB440" s="135"/>
      <c r="AC440" s="135"/>
      <c r="AD440" s="135"/>
      <c r="AE440" s="135"/>
      <c r="AF440" s="135"/>
      <c r="AG440" s="135"/>
      <c r="AH440" s="135"/>
      <c r="AI440" s="135"/>
      <c r="AO440" s="135"/>
      <c r="AP440" s="135"/>
      <c r="AQ440" s="135"/>
      <c r="AR440" s="135"/>
      <c r="AS440" s="135"/>
    </row>
    <row r="441" spans="1:48" ht="18" customHeight="1">
      <c r="A441" s="98"/>
      <c r="B441" s="135"/>
      <c r="C441" s="135"/>
      <c r="D441" s="135"/>
      <c r="E441" s="135"/>
      <c r="F441" s="135"/>
      <c r="G441" s="135"/>
      <c r="H441" s="135"/>
      <c r="I441" s="135"/>
      <c r="J441" s="135"/>
      <c r="K441" s="557" t="e">
        <f>G438</f>
        <v>#DIV/0!</v>
      </c>
      <c r="L441" s="557"/>
      <c r="M441" s="557"/>
      <c r="N441" s="557"/>
      <c r="O441" s="557"/>
      <c r="P441" s="557"/>
      <c r="Q441" s="557"/>
      <c r="R441" s="557"/>
      <c r="S441" s="557"/>
      <c r="T441" s="557"/>
      <c r="U441" s="557"/>
      <c r="V441" s="557"/>
      <c r="W441" s="557"/>
      <c r="X441" s="557"/>
      <c r="Y441" s="557"/>
      <c r="Z441" s="557"/>
      <c r="AA441" s="557"/>
      <c r="AB441" s="557"/>
      <c r="AC441" s="557"/>
      <c r="AD441" s="557"/>
      <c r="AE441" s="557"/>
      <c r="AF441" s="557"/>
      <c r="AG441" s="557"/>
      <c r="AH441" s="557"/>
      <c r="AI441" s="557"/>
      <c r="AJ441" s="557"/>
      <c r="AK441" s="557"/>
      <c r="AL441" s="557"/>
      <c r="AM441" s="557"/>
      <c r="AN441" s="557"/>
      <c r="AO441" s="488" t="s">
        <v>542</v>
      </c>
      <c r="AP441" s="558" t="e">
        <f>IF(K442=0,"∞",ROUNDDOWN(K441^4/(K442^4/2),0))</f>
        <v>#DIV/0!</v>
      </c>
      <c r="AQ441" s="558"/>
      <c r="AR441" s="558"/>
      <c r="AS441" s="558"/>
      <c r="AT441" s="87"/>
      <c r="AU441" s="135"/>
      <c r="AV441" s="135"/>
    </row>
    <row r="442" spans="1:48" ht="18" customHeight="1">
      <c r="A442" s="98"/>
      <c r="B442" s="135"/>
      <c r="C442" s="135"/>
      <c r="D442" s="135"/>
      <c r="E442" s="135"/>
      <c r="F442" s="135"/>
      <c r="G442" s="135"/>
      <c r="H442" s="135"/>
      <c r="I442" s="135"/>
      <c r="J442" s="135"/>
      <c r="K442" s="559" t="e">
        <f>H437</f>
        <v>#DIV/0!</v>
      </c>
      <c r="L442" s="559"/>
      <c r="M442" s="559"/>
      <c r="N442" s="559"/>
      <c r="O442" s="488" t="s">
        <v>493</v>
      </c>
      <c r="P442" s="559" t="e">
        <f>O437</f>
        <v>#DIV/0!</v>
      </c>
      <c r="Q442" s="559"/>
      <c r="R442" s="559"/>
      <c r="S442" s="559"/>
      <c r="T442" s="488" t="s">
        <v>493</v>
      </c>
      <c r="U442" s="559" t="e">
        <f>V437</f>
        <v>#DIV/0!</v>
      </c>
      <c r="V442" s="559"/>
      <c r="W442" s="559"/>
      <c r="X442" s="559"/>
      <c r="Y442" s="488" t="s">
        <v>493</v>
      </c>
      <c r="Z442" s="559" t="e">
        <f ca="1">AC437</f>
        <v>#DIV/0!</v>
      </c>
      <c r="AA442" s="559"/>
      <c r="AB442" s="559"/>
      <c r="AC442" s="559"/>
      <c r="AD442" s="488" t="s">
        <v>493</v>
      </c>
      <c r="AE442" s="559">
        <f>AI437</f>
        <v>0</v>
      </c>
      <c r="AF442" s="559"/>
      <c r="AG442" s="559"/>
      <c r="AH442" s="559"/>
      <c r="AI442" s="488" t="s">
        <v>493</v>
      </c>
      <c r="AJ442" s="559" t="e">
        <f>AL437</f>
        <v>#DIV/0!</v>
      </c>
      <c r="AK442" s="559"/>
      <c r="AL442" s="559"/>
      <c r="AM442" s="559"/>
      <c r="AN442" s="135"/>
      <c r="AO442" s="488"/>
      <c r="AP442" s="558"/>
      <c r="AQ442" s="558"/>
      <c r="AR442" s="558"/>
      <c r="AS442" s="558"/>
      <c r="AU442" s="135"/>
    </row>
    <row r="443" spans="1:48" ht="18" customHeight="1">
      <c r="A443" s="98"/>
      <c r="B443" s="135"/>
      <c r="C443" s="135"/>
      <c r="D443" s="135"/>
      <c r="E443" s="135"/>
      <c r="F443" s="135"/>
      <c r="G443" s="135"/>
      <c r="H443" s="135"/>
      <c r="I443" s="135"/>
      <c r="J443" s="135"/>
      <c r="K443" s="488">
        <f>AP358</f>
        <v>2</v>
      </c>
      <c r="L443" s="488"/>
      <c r="M443" s="488"/>
      <c r="N443" s="488"/>
      <c r="O443" s="488"/>
      <c r="P443" s="560" t="str">
        <f>AP359</f>
        <v>∞</v>
      </c>
      <c r="Q443" s="560"/>
      <c r="R443" s="560"/>
      <c r="S443" s="560"/>
      <c r="T443" s="488"/>
      <c r="U443" s="561" t="str">
        <f>AP360</f>
        <v>∞</v>
      </c>
      <c r="V443" s="561"/>
      <c r="W443" s="561"/>
      <c r="X443" s="561"/>
      <c r="Y443" s="488"/>
      <c r="Z443" s="548" t="str">
        <f>AP361</f>
        <v>∞</v>
      </c>
      <c r="AA443" s="488"/>
      <c r="AB443" s="488"/>
      <c r="AC443" s="488"/>
      <c r="AD443" s="488"/>
      <c r="AE443" s="548" t="str">
        <f>AP363</f>
        <v>∞</v>
      </c>
      <c r="AF443" s="488"/>
      <c r="AG443" s="488"/>
      <c r="AH443" s="488"/>
      <c r="AI443" s="488"/>
      <c r="AJ443" s="548">
        <f>AU363</f>
        <v>0</v>
      </c>
      <c r="AK443" s="488"/>
      <c r="AL443" s="488"/>
      <c r="AM443" s="488"/>
      <c r="AN443" s="139"/>
      <c r="AO443" s="87"/>
      <c r="AP443" s="87"/>
      <c r="AQ443" s="87"/>
      <c r="AR443" s="87"/>
      <c r="AS443" s="87"/>
      <c r="AU443" s="135"/>
    </row>
    <row r="444" spans="1:48" ht="18" customHeight="1">
      <c r="A444" s="98"/>
      <c r="B444" s="135"/>
      <c r="C444" s="140"/>
      <c r="D444" s="140"/>
      <c r="E444" s="140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  <c r="AA444" s="135"/>
      <c r="AB444" s="135"/>
      <c r="AC444" s="135"/>
      <c r="AD444" s="135"/>
      <c r="AE444" s="135"/>
      <c r="AF444" s="135"/>
      <c r="AG444" s="135"/>
      <c r="AH444" s="135"/>
      <c r="AI444" s="135"/>
      <c r="AJ444" s="135"/>
      <c r="AK444" s="135"/>
      <c r="AL444" s="135"/>
      <c r="AM444" s="135"/>
      <c r="AN444" s="135"/>
      <c r="AO444" s="135"/>
      <c r="AP444" s="135"/>
      <c r="AQ444" s="135"/>
      <c r="AR444" s="135"/>
      <c r="AS444" s="135"/>
    </row>
    <row r="445" spans="1:48" ht="18" customHeight="1">
      <c r="A445" s="75" t="s">
        <v>573</v>
      </c>
      <c r="C445" s="140"/>
      <c r="D445" s="140"/>
      <c r="E445" s="140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  <c r="AA445" s="135"/>
      <c r="AB445" s="135"/>
      <c r="AC445" s="135"/>
      <c r="AD445" s="135"/>
      <c r="AE445" s="135"/>
      <c r="AF445" s="135"/>
      <c r="AG445" s="135"/>
      <c r="AH445" s="135"/>
      <c r="AI445" s="135"/>
      <c r="AJ445" s="135"/>
      <c r="AK445" s="135"/>
      <c r="AL445" s="135"/>
      <c r="AM445" s="135"/>
      <c r="AN445" s="135"/>
      <c r="AO445" s="135"/>
      <c r="AP445" s="135"/>
      <c r="AQ445" s="135"/>
      <c r="AR445" s="135"/>
      <c r="AS445" s="135"/>
    </row>
    <row r="446" spans="1:48" ht="18" customHeight="1">
      <c r="B446" s="139" t="s">
        <v>574</v>
      </c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  <c r="AA446" s="135"/>
      <c r="AB446" s="135"/>
      <c r="AC446" s="135"/>
      <c r="AD446" s="135"/>
      <c r="AE446" s="135"/>
      <c r="AF446" s="135"/>
      <c r="AG446" s="135"/>
      <c r="AH446" s="135"/>
      <c r="AI446" s="135"/>
      <c r="AJ446" s="135"/>
      <c r="AK446" s="135"/>
      <c r="AL446" s="135"/>
      <c r="AM446" s="135"/>
      <c r="AN446" s="135"/>
      <c r="AO446" s="135"/>
      <c r="AP446" s="135"/>
      <c r="AQ446" s="135"/>
      <c r="AR446" s="135"/>
      <c r="AS446" s="135"/>
    </row>
    <row r="447" spans="1:48" ht="18" customHeight="1">
      <c r="A447" s="135"/>
      <c r="B447" s="135"/>
      <c r="C447" s="135"/>
      <c r="D447" s="88"/>
      <c r="E447" s="135"/>
      <c r="F447" s="135"/>
      <c r="G447" s="89" t="s">
        <v>575</v>
      </c>
      <c r="H447" s="488" t="e">
        <f ca="1">IF(AP441&gt;9,2,OFFSET(E451,MATCH(AP441,B452:B461,0),0))</f>
        <v>#DIV/0!</v>
      </c>
      <c r="I447" s="488"/>
      <c r="J447" s="488"/>
      <c r="K447" s="334" t="s">
        <v>576</v>
      </c>
      <c r="L447" s="507" t="e">
        <f>G438</f>
        <v>#DIV/0!</v>
      </c>
      <c r="M447" s="507"/>
      <c r="N447" s="507"/>
      <c r="O447" s="507"/>
      <c r="P447" s="181" t="s">
        <v>577</v>
      </c>
      <c r="Q447" s="550" t="e">
        <f ca="1">H447*L447</f>
        <v>#DIV/0!</v>
      </c>
      <c r="R447" s="550"/>
      <c r="S447" s="550"/>
      <c r="T447" s="550"/>
      <c r="U447" s="550"/>
      <c r="V447" s="90"/>
      <c r="W447" s="99"/>
      <c r="X447" s="99"/>
      <c r="Y447" s="172"/>
      <c r="Z447" s="135"/>
      <c r="AA447" s="100"/>
      <c r="AB447" s="139"/>
      <c r="AC447" s="90"/>
      <c r="AD447" s="90"/>
      <c r="AE447" s="90"/>
      <c r="AF447" s="139"/>
      <c r="AG447" s="139"/>
      <c r="AH447" s="139"/>
      <c r="AI447" s="135"/>
      <c r="AJ447" s="135"/>
      <c r="AK447" s="135"/>
      <c r="AL447" s="135"/>
      <c r="AM447" s="135"/>
      <c r="AN447" s="135"/>
      <c r="AO447" s="135"/>
      <c r="AP447" s="135"/>
      <c r="AQ447" s="135"/>
      <c r="AR447" s="135"/>
      <c r="AS447" s="135"/>
    </row>
    <row r="448" spans="1:48" ht="18" customHeight="1">
      <c r="A448" s="135"/>
      <c r="B448" s="135"/>
      <c r="C448" s="135"/>
      <c r="D448" s="88"/>
      <c r="E448" s="135"/>
      <c r="F448" s="135"/>
      <c r="G448" s="135"/>
      <c r="H448" s="89"/>
      <c r="I448" s="135"/>
      <c r="J448" s="328"/>
      <c r="K448" s="328"/>
      <c r="L448" s="135"/>
      <c r="M448" s="104"/>
      <c r="N448" s="104"/>
      <c r="O448" s="104"/>
      <c r="P448" s="104"/>
      <c r="Q448" s="104"/>
      <c r="R448" s="181"/>
      <c r="S448" s="103"/>
      <c r="T448" s="103"/>
      <c r="U448" s="103"/>
      <c r="V448" s="103"/>
      <c r="W448" s="90"/>
      <c r="X448" s="91"/>
      <c r="Y448" s="91"/>
      <c r="Z448" s="172"/>
      <c r="AA448" s="92"/>
      <c r="AB448" s="330"/>
      <c r="AC448" s="90"/>
      <c r="AD448" s="90"/>
      <c r="AE448" s="90"/>
      <c r="AF448" s="139"/>
      <c r="AG448" s="139"/>
      <c r="AH448" s="139"/>
      <c r="AI448" s="135"/>
      <c r="AJ448" s="135"/>
      <c r="AK448" s="135"/>
      <c r="AL448" s="135"/>
      <c r="AM448" s="135"/>
      <c r="AN448" s="135"/>
      <c r="AO448" s="135"/>
      <c r="AP448" s="135"/>
      <c r="AQ448" s="135"/>
      <c r="AR448" s="135"/>
      <c r="AS448" s="135"/>
    </row>
    <row r="449" spans="1:58" s="155" customFormat="1" ht="18" customHeight="1">
      <c r="A449" s="182" t="s">
        <v>578</v>
      </c>
      <c r="B449" s="182"/>
      <c r="C449" s="182"/>
      <c r="D449" s="183"/>
      <c r="E449" s="183"/>
      <c r="F449" s="183"/>
      <c r="G449" s="183"/>
      <c r="H449" s="183"/>
      <c r="I449" s="183"/>
      <c r="J449" s="183"/>
      <c r="K449" s="183"/>
      <c r="L449" s="183"/>
      <c r="M449" s="183"/>
      <c r="N449" s="183"/>
      <c r="O449" s="183"/>
      <c r="P449" s="183"/>
      <c r="Q449" s="183"/>
      <c r="R449" s="183"/>
      <c r="S449" s="183"/>
      <c r="T449" s="183"/>
      <c r="U449" s="183"/>
      <c r="V449" s="183"/>
      <c r="W449" s="183"/>
      <c r="X449" s="183"/>
      <c r="Y449" s="183"/>
      <c r="Z449" s="183"/>
      <c r="AA449" s="183"/>
      <c r="AB449" s="183"/>
      <c r="AC449" s="183"/>
      <c r="AD449" s="183"/>
      <c r="AE449" s="183"/>
      <c r="AF449" s="183"/>
      <c r="AG449" s="183"/>
      <c r="AH449" s="183"/>
      <c r="AI449" s="183"/>
      <c r="AJ449" s="183"/>
      <c r="AK449" s="183"/>
      <c r="AL449" s="183"/>
      <c r="AM449" s="183"/>
      <c r="AN449" s="183"/>
      <c r="AO449" s="183"/>
      <c r="AP449" s="183"/>
      <c r="AQ449" s="183"/>
      <c r="AR449" s="183"/>
      <c r="AS449" s="183"/>
      <c r="AT449" s="183"/>
      <c r="AU449" s="183"/>
      <c r="AV449" s="183"/>
      <c r="AW449" s="183"/>
      <c r="AX449" s="183"/>
      <c r="AY449" s="183"/>
      <c r="AZ449" s="183"/>
      <c r="BA449" s="183"/>
      <c r="BB449" s="183"/>
      <c r="BC449" s="183"/>
      <c r="BD449" s="183"/>
      <c r="BE449" s="183"/>
      <c r="BF449" s="183"/>
    </row>
    <row r="450" spans="1:58" s="155" customFormat="1" ht="18" customHeight="1">
      <c r="A450" s="182"/>
      <c r="B450" s="551" t="s">
        <v>129</v>
      </c>
      <c r="C450" s="551"/>
      <c r="D450" s="551"/>
      <c r="E450" s="552" t="s">
        <v>579</v>
      </c>
      <c r="F450" s="552"/>
      <c r="G450" s="552"/>
      <c r="H450" s="552"/>
      <c r="I450" s="552"/>
      <c r="J450" s="552"/>
      <c r="K450" s="183"/>
      <c r="L450" s="183"/>
      <c r="M450" s="183"/>
      <c r="N450" s="183"/>
      <c r="O450" s="183"/>
      <c r="P450" s="183"/>
      <c r="Q450" s="183"/>
      <c r="R450" s="183"/>
      <c r="S450" s="183"/>
      <c r="T450" s="183"/>
      <c r="U450" s="183"/>
      <c r="V450" s="183"/>
      <c r="W450" s="183"/>
      <c r="X450" s="183"/>
      <c r="Y450" s="183"/>
      <c r="Z450" s="183"/>
      <c r="AA450" s="183"/>
      <c r="AB450" s="183"/>
      <c r="AC450" s="183"/>
      <c r="AD450" s="183"/>
      <c r="AE450" s="183"/>
      <c r="AF450" s="183"/>
      <c r="AG450" s="183"/>
      <c r="AH450" s="183"/>
      <c r="AI450" s="183"/>
      <c r="AJ450" s="183"/>
      <c r="AK450" s="183"/>
      <c r="AL450" s="183"/>
      <c r="AM450" s="183"/>
      <c r="AN450" s="183"/>
      <c r="AO450" s="183"/>
      <c r="AP450" s="183"/>
      <c r="AQ450" s="183"/>
      <c r="AR450" s="183"/>
      <c r="AS450" s="183"/>
      <c r="AT450" s="183"/>
      <c r="AU450" s="183"/>
      <c r="AV450" s="183"/>
      <c r="AW450" s="183"/>
      <c r="AX450" s="183"/>
      <c r="AY450" s="183"/>
      <c r="AZ450" s="183"/>
      <c r="BA450" s="183"/>
      <c r="BB450" s="183"/>
      <c r="BC450" s="183"/>
      <c r="BD450" s="183"/>
      <c r="BE450" s="183"/>
      <c r="BF450" s="183"/>
    </row>
    <row r="451" spans="1:58" s="155" customFormat="1" ht="18" customHeight="1">
      <c r="A451" s="182"/>
      <c r="B451" s="551"/>
      <c r="C451" s="551"/>
      <c r="D451" s="551"/>
      <c r="E451" s="553">
        <v>95.45</v>
      </c>
      <c r="F451" s="553"/>
      <c r="G451" s="553"/>
      <c r="H451" s="553"/>
      <c r="I451" s="553"/>
      <c r="J451" s="553"/>
      <c r="K451" s="183"/>
      <c r="L451" s="183"/>
      <c r="M451" s="183"/>
      <c r="N451" s="183"/>
      <c r="O451" s="183"/>
      <c r="P451" s="183"/>
      <c r="Q451" s="183"/>
      <c r="R451" s="183"/>
      <c r="S451" s="183"/>
      <c r="T451" s="183"/>
      <c r="U451" s="183"/>
      <c r="V451" s="183"/>
      <c r="W451" s="183"/>
      <c r="X451" s="183"/>
      <c r="Y451" s="183"/>
      <c r="Z451" s="183"/>
      <c r="AA451" s="183"/>
      <c r="AB451" s="183"/>
      <c r="AC451" s="183"/>
      <c r="AD451" s="183"/>
      <c r="AE451" s="183"/>
      <c r="AF451" s="183"/>
      <c r="AG451" s="183"/>
      <c r="AH451" s="183"/>
      <c r="AI451" s="183"/>
      <c r="AJ451" s="183"/>
      <c r="AK451" s="183"/>
      <c r="AL451" s="183"/>
      <c r="AM451" s="183"/>
      <c r="AN451" s="183"/>
      <c r="AO451" s="183"/>
      <c r="AP451" s="183"/>
      <c r="AQ451" s="183"/>
      <c r="AR451" s="183"/>
      <c r="AS451" s="183"/>
      <c r="AT451" s="183"/>
      <c r="AU451" s="183"/>
      <c r="AV451" s="183"/>
      <c r="AW451" s="183"/>
      <c r="AX451" s="183"/>
      <c r="AY451" s="183"/>
      <c r="AZ451" s="183"/>
      <c r="BA451" s="183"/>
      <c r="BB451" s="183"/>
      <c r="BC451" s="183"/>
      <c r="BD451" s="183"/>
      <c r="BE451" s="183"/>
      <c r="BF451" s="183"/>
    </row>
    <row r="452" spans="1:58" s="155" customFormat="1" ht="18" customHeight="1">
      <c r="A452" s="182"/>
      <c r="B452" s="554">
        <v>1</v>
      </c>
      <c r="C452" s="554"/>
      <c r="D452" s="554"/>
      <c r="E452" s="555">
        <v>13.97</v>
      </c>
      <c r="F452" s="555"/>
      <c r="G452" s="555"/>
      <c r="H452" s="555"/>
      <c r="I452" s="555"/>
      <c r="J452" s="555"/>
      <c r="K452" s="183"/>
      <c r="L452" s="183"/>
      <c r="M452" s="183"/>
      <c r="N452" s="183"/>
      <c r="O452" s="183"/>
      <c r="P452" s="183"/>
      <c r="Q452" s="183"/>
      <c r="R452" s="183"/>
      <c r="S452" s="183"/>
      <c r="T452" s="183"/>
      <c r="U452" s="183"/>
      <c r="V452" s="183"/>
      <c r="W452" s="183"/>
      <c r="X452" s="183"/>
      <c r="Y452" s="183"/>
      <c r="Z452" s="183"/>
      <c r="AA452" s="183"/>
      <c r="AB452" s="183"/>
      <c r="AC452" s="183"/>
      <c r="AD452" s="183"/>
      <c r="AE452" s="183"/>
      <c r="AF452" s="183"/>
      <c r="AG452" s="183"/>
      <c r="AH452" s="183"/>
      <c r="AI452" s="183"/>
      <c r="AJ452" s="183"/>
      <c r="AK452" s="183"/>
      <c r="AL452" s="183"/>
      <c r="AM452" s="183"/>
      <c r="AN452" s="183"/>
      <c r="AO452" s="183"/>
      <c r="AP452" s="183"/>
      <c r="AQ452" s="183"/>
      <c r="AR452" s="183"/>
      <c r="AS452" s="183"/>
      <c r="AT452" s="183"/>
      <c r="AU452" s="183"/>
      <c r="AV452" s="183"/>
      <c r="AW452" s="183"/>
      <c r="AX452" s="183"/>
      <c r="AY452" s="183"/>
      <c r="AZ452" s="183"/>
      <c r="BA452" s="183"/>
      <c r="BB452" s="183"/>
      <c r="BC452" s="183"/>
      <c r="BD452" s="183"/>
      <c r="BE452" s="183"/>
      <c r="BF452" s="183"/>
    </row>
    <row r="453" spans="1:58" s="155" customFormat="1" ht="18" customHeight="1">
      <c r="A453" s="182"/>
      <c r="B453" s="554">
        <v>2</v>
      </c>
      <c r="C453" s="554"/>
      <c r="D453" s="554"/>
      <c r="E453" s="555">
        <v>4.53</v>
      </c>
      <c r="F453" s="555"/>
      <c r="G453" s="555"/>
      <c r="H453" s="555"/>
      <c r="I453" s="555"/>
      <c r="J453" s="555"/>
      <c r="K453" s="183"/>
      <c r="L453" s="183"/>
      <c r="M453" s="183"/>
      <c r="N453" s="183"/>
      <c r="O453" s="183"/>
      <c r="P453" s="183"/>
      <c r="Q453" s="183"/>
      <c r="R453" s="183"/>
      <c r="S453" s="183"/>
      <c r="T453" s="183"/>
      <c r="U453" s="183"/>
      <c r="V453" s="183"/>
      <c r="W453" s="183"/>
      <c r="X453" s="183"/>
      <c r="Y453" s="183"/>
      <c r="Z453" s="183"/>
      <c r="AA453" s="183"/>
      <c r="AB453" s="183"/>
      <c r="AC453" s="183"/>
      <c r="AD453" s="183"/>
      <c r="AE453" s="183"/>
      <c r="AF453" s="183"/>
      <c r="AG453" s="183"/>
      <c r="AH453" s="183"/>
      <c r="AI453" s="183"/>
      <c r="AJ453" s="183"/>
      <c r="AK453" s="183"/>
      <c r="AL453" s="183"/>
      <c r="AM453" s="183"/>
      <c r="AN453" s="183"/>
      <c r="AO453" s="183"/>
      <c r="AP453" s="183"/>
      <c r="AQ453" s="183"/>
      <c r="AR453" s="183"/>
      <c r="AS453" s="183"/>
      <c r="AT453" s="183"/>
      <c r="AU453" s="183"/>
      <c r="AV453" s="183"/>
      <c r="AW453" s="183"/>
      <c r="AX453" s="183"/>
      <c r="AY453" s="183"/>
      <c r="AZ453" s="183"/>
      <c r="BA453" s="183"/>
      <c r="BB453" s="183"/>
      <c r="BC453" s="183"/>
      <c r="BD453" s="183"/>
      <c r="BE453" s="183"/>
      <c r="BF453" s="183"/>
    </row>
    <row r="454" spans="1:58" s="155" customFormat="1" ht="18" customHeight="1">
      <c r="A454" s="182"/>
      <c r="B454" s="554">
        <v>3</v>
      </c>
      <c r="C454" s="554"/>
      <c r="D454" s="554"/>
      <c r="E454" s="555">
        <v>3.31</v>
      </c>
      <c r="F454" s="555"/>
      <c r="G454" s="555"/>
      <c r="H454" s="555"/>
      <c r="I454" s="555"/>
      <c r="J454" s="555"/>
      <c r="K454" s="183"/>
      <c r="L454" s="183"/>
      <c r="M454" s="183"/>
      <c r="N454" s="183"/>
      <c r="O454" s="183"/>
      <c r="P454" s="183"/>
      <c r="Q454" s="183"/>
      <c r="R454" s="183"/>
      <c r="S454" s="183"/>
      <c r="T454" s="183"/>
      <c r="U454" s="183"/>
      <c r="V454" s="183"/>
      <c r="W454" s="183"/>
      <c r="X454" s="183"/>
      <c r="Y454" s="183"/>
      <c r="Z454" s="183"/>
      <c r="AA454" s="183"/>
      <c r="AB454" s="183"/>
      <c r="AC454" s="183"/>
      <c r="AD454" s="183"/>
      <c r="AE454" s="183"/>
      <c r="AF454" s="183"/>
      <c r="AG454" s="183"/>
      <c r="AH454" s="183"/>
      <c r="AI454" s="183"/>
      <c r="AJ454" s="183"/>
      <c r="AK454" s="183"/>
      <c r="AL454" s="183"/>
      <c r="AM454" s="183"/>
      <c r="AN454" s="183"/>
      <c r="AO454" s="183"/>
      <c r="AP454" s="183"/>
      <c r="AQ454" s="183"/>
      <c r="AR454" s="183"/>
      <c r="AS454" s="183"/>
      <c r="AT454" s="183"/>
      <c r="AU454" s="183"/>
      <c r="AV454" s="183"/>
      <c r="AW454" s="183"/>
      <c r="AX454" s="183"/>
      <c r="AY454" s="183"/>
      <c r="AZ454" s="183"/>
      <c r="BA454" s="183"/>
      <c r="BB454" s="183"/>
      <c r="BC454" s="183"/>
      <c r="BD454" s="183"/>
      <c r="BE454" s="183"/>
      <c r="BF454" s="183"/>
    </row>
    <row r="455" spans="1:58" s="155" customFormat="1" ht="18" customHeight="1">
      <c r="A455" s="182"/>
      <c r="B455" s="554">
        <v>4</v>
      </c>
      <c r="C455" s="554"/>
      <c r="D455" s="554"/>
      <c r="E455" s="555">
        <v>2.87</v>
      </c>
      <c r="F455" s="555"/>
      <c r="G455" s="555"/>
      <c r="H455" s="555"/>
      <c r="I455" s="555"/>
      <c r="J455" s="555"/>
      <c r="K455" s="183"/>
      <c r="L455" s="183"/>
      <c r="M455" s="183"/>
      <c r="N455" s="183"/>
      <c r="O455" s="183"/>
      <c r="P455" s="183"/>
      <c r="Q455" s="183"/>
      <c r="R455" s="183"/>
      <c r="S455" s="183"/>
      <c r="T455" s="183"/>
      <c r="U455" s="183"/>
      <c r="V455" s="183"/>
      <c r="W455" s="183"/>
      <c r="X455" s="183"/>
      <c r="Y455" s="183"/>
      <c r="Z455" s="183"/>
      <c r="AA455" s="183"/>
      <c r="AB455" s="183"/>
      <c r="AC455" s="183"/>
      <c r="AD455" s="183"/>
      <c r="AE455" s="183"/>
      <c r="AF455" s="183"/>
      <c r="AG455" s="183"/>
      <c r="AH455" s="183"/>
      <c r="AI455" s="183"/>
      <c r="AJ455" s="183"/>
      <c r="AK455" s="183"/>
      <c r="AL455" s="183"/>
      <c r="AM455" s="183"/>
      <c r="AN455" s="183"/>
      <c r="AO455" s="183"/>
      <c r="AP455" s="183"/>
      <c r="AQ455" s="183"/>
      <c r="AR455" s="183"/>
      <c r="AS455" s="183"/>
      <c r="AT455" s="183"/>
      <c r="AU455" s="183"/>
      <c r="AV455" s="183"/>
      <c r="AW455" s="183"/>
      <c r="AX455" s="183"/>
      <c r="AY455" s="183"/>
      <c r="AZ455" s="183"/>
      <c r="BA455" s="183"/>
      <c r="BB455" s="183"/>
      <c r="BC455" s="183"/>
      <c r="BD455" s="183"/>
      <c r="BE455" s="183"/>
      <c r="BF455" s="183"/>
    </row>
    <row r="456" spans="1:58" s="155" customFormat="1" ht="18" customHeight="1">
      <c r="A456" s="182"/>
      <c r="B456" s="554">
        <v>5</v>
      </c>
      <c r="C456" s="554"/>
      <c r="D456" s="554"/>
      <c r="E456" s="555">
        <v>2.65</v>
      </c>
      <c r="F456" s="555"/>
      <c r="G456" s="555"/>
      <c r="H456" s="555"/>
      <c r="I456" s="555"/>
      <c r="J456" s="555"/>
      <c r="K456" s="183"/>
      <c r="L456" s="183"/>
      <c r="M456" s="183"/>
      <c r="N456" s="183"/>
      <c r="O456" s="183"/>
      <c r="P456" s="183"/>
      <c r="Q456" s="183"/>
      <c r="R456" s="183"/>
      <c r="S456" s="183"/>
      <c r="T456" s="183"/>
      <c r="U456" s="183"/>
      <c r="V456" s="183"/>
      <c r="W456" s="183"/>
      <c r="X456" s="183"/>
      <c r="Y456" s="183"/>
      <c r="Z456" s="183"/>
      <c r="AA456" s="183"/>
      <c r="AB456" s="183"/>
      <c r="AC456" s="183"/>
      <c r="AD456" s="183"/>
      <c r="AE456" s="183"/>
      <c r="AF456" s="183"/>
      <c r="AG456" s="183"/>
      <c r="AH456" s="183"/>
      <c r="AI456" s="183"/>
      <c r="AJ456" s="183"/>
      <c r="AK456" s="183"/>
      <c r="AL456" s="183"/>
      <c r="AM456" s="183"/>
      <c r="AN456" s="183"/>
      <c r="AO456" s="183"/>
      <c r="AP456" s="183"/>
      <c r="AQ456" s="183"/>
      <c r="AR456" s="183"/>
      <c r="AS456" s="183"/>
      <c r="AT456" s="183"/>
      <c r="AU456" s="183"/>
      <c r="AV456" s="183"/>
      <c r="AW456" s="183"/>
      <c r="AX456" s="183"/>
      <c r="AY456" s="183"/>
      <c r="AZ456" s="183"/>
      <c r="BA456" s="183"/>
      <c r="BB456" s="183"/>
      <c r="BC456" s="183"/>
      <c r="BD456" s="183"/>
      <c r="BE456" s="183"/>
      <c r="BF456" s="183"/>
    </row>
    <row r="457" spans="1:58" s="155" customFormat="1" ht="18" customHeight="1">
      <c r="A457" s="182"/>
      <c r="B457" s="554">
        <v>6</v>
      </c>
      <c r="C457" s="554"/>
      <c r="D457" s="554"/>
      <c r="E457" s="555">
        <v>2.52</v>
      </c>
      <c r="F457" s="555"/>
      <c r="G457" s="555"/>
      <c r="H457" s="555"/>
      <c r="I457" s="555"/>
      <c r="J457" s="555"/>
      <c r="K457" s="183"/>
      <c r="L457" s="183"/>
      <c r="M457" s="183"/>
      <c r="N457" s="183"/>
      <c r="O457" s="183"/>
      <c r="P457" s="183"/>
      <c r="Q457" s="183"/>
      <c r="R457" s="183"/>
      <c r="S457" s="183"/>
      <c r="T457" s="183"/>
      <c r="U457" s="183"/>
      <c r="V457" s="183"/>
      <c r="W457" s="183"/>
      <c r="X457" s="183"/>
      <c r="Y457" s="183"/>
      <c r="Z457" s="183"/>
      <c r="AA457" s="183"/>
      <c r="AB457" s="183"/>
      <c r="AC457" s="183"/>
      <c r="AD457" s="183"/>
      <c r="AE457" s="183"/>
      <c r="AF457" s="183"/>
      <c r="AG457" s="183"/>
      <c r="AH457" s="183"/>
      <c r="AI457" s="183"/>
      <c r="AJ457" s="183"/>
      <c r="AK457" s="183"/>
      <c r="AL457" s="183"/>
      <c r="AM457" s="183"/>
      <c r="AN457" s="183"/>
      <c r="AO457" s="183"/>
      <c r="AP457" s="183"/>
      <c r="AQ457" s="183"/>
      <c r="AR457" s="183"/>
      <c r="AS457" s="183"/>
      <c r="AT457" s="183"/>
      <c r="AU457" s="183"/>
      <c r="AV457" s="183"/>
      <c r="AW457" s="183"/>
      <c r="AX457" s="183"/>
      <c r="AY457" s="183"/>
      <c r="AZ457" s="183"/>
      <c r="BA457" s="183"/>
      <c r="BB457" s="183"/>
      <c r="BC457" s="183"/>
      <c r="BD457" s="183"/>
      <c r="BE457" s="183"/>
      <c r="BF457" s="183"/>
    </row>
    <row r="458" spans="1:58" s="155" customFormat="1" ht="18" customHeight="1">
      <c r="A458" s="182"/>
      <c r="B458" s="554">
        <v>7</v>
      </c>
      <c r="C458" s="554"/>
      <c r="D458" s="554"/>
      <c r="E458" s="555">
        <v>2.4300000000000002</v>
      </c>
      <c r="F458" s="555"/>
      <c r="G458" s="555"/>
      <c r="H458" s="555"/>
      <c r="I458" s="555"/>
      <c r="J458" s="555"/>
      <c r="K458" s="183"/>
      <c r="L458" s="183"/>
      <c r="M458" s="183"/>
      <c r="N458" s="183"/>
      <c r="O458" s="183"/>
      <c r="P458" s="183"/>
      <c r="Q458" s="183"/>
      <c r="R458" s="183"/>
      <c r="S458" s="183"/>
      <c r="T458" s="183"/>
      <c r="U458" s="183"/>
      <c r="V458" s="183"/>
      <c r="W458" s="183"/>
      <c r="X458" s="183"/>
      <c r="Y458" s="183"/>
      <c r="Z458" s="183"/>
      <c r="AA458" s="183"/>
      <c r="AB458" s="183"/>
      <c r="AC458" s="183"/>
      <c r="AD458" s="183"/>
      <c r="AE458" s="183"/>
      <c r="AF458" s="183"/>
      <c r="AG458" s="183"/>
      <c r="AH458" s="183"/>
      <c r="AI458" s="183"/>
      <c r="AJ458" s="183"/>
      <c r="AK458" s="183"/>
      <c r="AL458" s="183"/>
      <c r="AM458" s="183"/>
      <c r="AN458" s="183"/>
      <c r="AO458" s="183"/>
      <c r="AP458" s="183"/>
      <c r="AQ458" s="183"/>
      <c r="AR458" s="183"/>
      <c r="AS458" s="183"/>
      <c r="AT458" s="183"/>
      <c r="AU458" s="183"/>
      <c r="AV458" s="183"/>
      <c r="AW458" s="183"/>
      <c r="AX458" s="183"/>
      <c r="AY458" s="183"/>
      <c r="AZ458" s="183"/>
      <c r="BA458" s="183"/>
      <c r="BB458" s="183"/>
      <c r="BC458" s="183"/>
      <c r="BD458" s="183"/>
      <c r="BE458" s="183"/>
      <c r="BF458" s="183"/>
    </row>
    <row r="459" spans="1:58" s="155" customFormat="1" ht="18" customHeight="1">
      <c r="A459" s="182"/>
      <c r="B459" s="554">
        <v>8</v>
      </c>
      <c r="C459" s="554"/>
      <c r="D459" s="554"/>
      <c r="E459" s="555">
        <v>2.37</v>
      </c>
      <c r="F459" s="555"/>
      <c r="G459" s="555"/>
      <c r="H459" s="555"/>
      <c r="I459" s="555"/>
      <c r="J459" s="555"/>
      <c r="K459" s="183"/>
      <c r="L459" s="183"/>
      <c r="M459" s="183"/>
      <c r="N459" s="183"/>
      <c r="O459" s="183"/>
      <c r="P459" s="183"/>
      <c r="Q459" s="183"/>
      <c r="R459" s="183"/>
      <c r="S459" s="183"/>
      <c r="T459" s="183"/>
      <c r="U459" s="183"/>
      <c r="V459" s="183"/>
      <c r="W459" s="183"/>
      <c r="X459" s="183"/>
      <c r="Y459" s="183"/>
      <c r="Z459" s="183"/>
      <c r="AA459" s="183"/>
      <c r="AB459" s="183"/>
      <c r="AC459" s="183"/>
      <c r="AD459" s="183"/>
      <c r="AE459" s="183"/>
      <c r="AF459" s="183"/>
      <c r="AG459" s="183"/>
      <c r="AH459" s="183"/>
      <c r="AI459" s="183"/>
      <c r="AJ459" s="183"/>
      <c r="AK459" s="183"/>
      <c r="AL459" s="183"/>
      <c r="AM459" s="183"/>
      <c r="AN459" s="183"/>
      <c r="AO459" s="183"/>
      <c r="AP459" s="183"/>
      <c r="AQ459" s="183"/>
      <c r="AR459" s="183"/>
      <c r="AS459" s="183"/>
      <c r="AT459" s="183"/>
      <c r="AU459" s="183"/>
      <c r="AV459" s="183"/>
      <c r="AW459" s="183"/>
      <c r="AX459" s="183"/>
      <c r="AY459" s="183"/>
      <c r="AZ459" s="183"/>
      <c r="BA459" s="183"/>
      <c r="BB459" s="183"/>
      <c r="BC459" s="183"/>
      <c r="BD459" s="183"/>
      <c r="BE459" s="183"/>
      <c r="BF459" s="183"/>
    </row>
    <row r="460" spans="1:58" s="155" customFormat="1" ht="18" customHeight="1">
      <c r="A460" s="182"/>
      <c r="B460" s="554">
        <v>9</v>
      </c>
      <c r="C460" s="554"/>
      <c r="D460" s="554"/>
      <c r="E460" s="555">
        <v>2.3199999999999998</v>
      </c>
      <c r="F460" s="555"/>
      <c r="G460" s="555"/>
      <c r="H460" s="555"/>
      <c r="I460" s="555"/>
      <c r="J460" s="555"/>
      <c r="K460" s="183"/>
      <c r="L460" s="183"/>
      <c r="M460" s="183"/>
      <c r="N460" s="183"/>
      <c r="O460" s="183"/>
      <c r="P460" s="183"/>
      <c r="Q460" s="183"/>
      <c r="R460" s="183"/>
      <c r="S460" s="183"/>
      <c r="T460" s="183"/>
      <c r="U460" s="183"/>
      <c r="V460" s="183"/>
      <c r="W460" s="183"/>
      <c r="X460" s="183"/>
      <c r="Y460" s="183"/>
      <c r="Z460" s="183"/>
      <c r="AA460" s="183"/>
      <c r="AB460" s="183"/>
      <c r="AC460" s="183"/>
      <c r="AD460" s="183"/>
      <c r="AE460" s="183"/>
      <c r="AF460" s="183"/>
      <c r="AG460" s="183"/>
      <c r="AH460" s="183"/>
      <c r="AI460" s="183"/>
      <c r="AJ460" s="183"/>
      <c r="AK460" s="183"/>
      <c r="AL460" s="183"/>
      <c r="AM460" s="183"/>
      <c r="AN460" s="183"/>
      <c r="AO460" s="183"/>
      <c r="AP460" s="183"/>
      <c r="AQ460" s="183"/>
      <c r="AR460" s="183"/>
      <c r="AS460" s="183"/>
      <c r="AT460" s="183"/>
      <c r="AU460" s="183"/>
      <c r="AV460" s="183"/>
      <c r="AW460" s="183"/>
      <c r="AX460" s="183"/>
      <c r="AY460" s="183"/>
      <c r="AZ460" s="183"/>
      <c r="BA460" s="183"/>
      <c r="BB460" s="183"/>
      <c r="BC460" s="183"/>
      <c r="BD460" s="183"/>
      <c r="BE460" s="183"/>
      <c r="BF460" s="183"/>
    </row>
    <row r="461" spans="1:58" s="155" customFormat="1" ht="18" customHeight="1">
      <c r="A461" s="182"/>
      <c r="B461" s="562" t="s">
        <v>130</v>
      </c>
      <c r="C461" s="562"/>
      <c r="D461" s="562"/>
      <c r="E461" s="555">
        <v>2</v>
      </c>
      <c r="F461" s="555"/>
      <c r="G461" s="555"/>
      <c r="H461" s="555"/>
      <c r="I461" s="555"/>
      <c r="J461" s="555"/>
      <c r="K461" s="183"/>
      <c r="L461" s="183"/>
      <c r="M461" s="183"/>
      <c r="N461" s="183"/>
      <c r="O461" s="183"/>
      <c r="P461" s="183"/>
      <c r="Q461" s="183"/>
      <c r="R461" s="183"/>
      <c r="S461" s="183"/>
      <c r="T461" s="183"/>
      <c r="U461" s="183"/>
      <c r="V461" s="183"/>
      <c r="W461" s="183"/>
      <c r="X461" s="183"/>
      <c r="Y461" s="183"/>
      <c r="Z461" s="183"/>
      <c r="AA461" s="183"/>
      <c r="AB461" s="183"/>
      <c r="AC461" s="183"/>
      <c r="AD461" s="183"/>
      <c r="AE461" s="183"/>
      <c r="AF461" s="183"/>
      <c r="AG461" s="183"/>
      <c r="AH461" s="183"/>
      <c r="AI461" s="183"/>
      <c r="AJ461" s="183"/>
      <c r="AK461" s="183"/>
      <c r="AL461" s="183"/>
      <c r="AM461" s="183"/>
      <c r="AN461" s="183"/>
      <c r="AO461" s="183"/>
      <c r="AP461" s="183"/>
      <c r="AQ461" s="183"/>
      <c r="AR461" s="183"/>
      <c r="AS461" s="183"/>
      <c r="AT461" s="183"/>
      <c r="AU461" s="183"/>
      <c r="AV461" s="183"/>
      <c r="AW461" s="183"/>
      <c r="AX461" s="183"/>
      <c r="AY461" s="183"/>
      <c r="AZ461" s="183"/>
      <c r="BA461" s="183"/>
      <c r="BB461" s="183"/>
      <c r="BC461" s="183"/>
      <c r="BD461" s="183"/>
      <c r="BE461" s="183"/>
      <c r="BF461" s="183"/>
    </row>
  </sheetData>
  <mergeCells count="1416">
    <mergeCell ref="B237:G237"/>
    <mergeCell ref="H237:M237"/>
    <mergeCell ref="N237:S237"/>
    <mergeCell ref="B238:G238"/>
    <mergeCell ref="H238:M238"/>
    <mergeCell ref="N238:S238"/>
    <mergeCell ref="B244:G244"/>
    <mergeCell ref="H244:M244"/>
    <mergeCell ref="N244:S244"/>
    <mergeCell ref="T244:Y244"/>
    <mergeCell ref="Z244:AE244"/>
    <mergeCell ref="AF244:AK244"/>
    <mergeCell ref="B242:G243"/>
    <mergeCell ref="H242:Y242"/>
    <mergeCell ref="Z242:AE243"/>
    <mergeCell ref="AF242:AK243"/>
    <mergeCell ref="H243:M243"/>
    <mergeCell ref="N243:S243"/>
    <mergeCell ref="T243:Y243"/>
    <mergeCell ref="B246:G246"/>
    <mergeCell ref="H246:M246"/>
    <mergeCell ref="N246:S246"/>
    <mergeCell ref="T246:Y246"/>
    <mergeCell ref="Z246:AE246"/>
    <mergeCell ref="AF246:AK246"/>
    <mergeCell ref="B245:G245"/>
    <mergeCell ref="H245:M245"/>
    <mergeCell ref="N245:S245"/>
    <mergeCell ref="T245:Y245"/>
    <mergeCell ref="Z245:AE245"/>
    <mergeCell ref="AF245:AK245"/>
    <mergeCell ref="B251:G251"/>
    <mergeCell ref="H251:M251"/>
    <mergeCell ref="N251:S251"/>
    <mergeCell ref="T251:Y251"/>
    <mergeCell ref="Z251:AE251"/>
    <mergeCell ref="AF251:AK251"/>
    <mergeCell ref="B249:G250"/>
    <mergeCell ref="H249:Y249"/>
    <mergeCell ref="Z249:AE250"/>
    <mergeCell ref="AF249:AK250"/>
    <mergeCell ref="H250:M250"/>
    <mergeCell ref="N250:S250"/>
    <mergeCell ref="T250:Y250"/>
    <mergeCell ref="B253:G253"/>
    <mergeCell ref="H253:M253"/>
    <mergeCell ref="N253:S253"/>
    <mergeCell ref="T253:Y253"/>
    <mergeCell ref="Z253:AE253"/>
    <mergeCell ref="AF253:AK253"/>
    <mergeCell ref="B252:G252"/>
    <mergeCell ref="H252:M252"/>
    <mergeCell ref="N252:S252"/>
    <mergeCell ref="T252:Y252"/>
    <mergeCell ref="Z252:AE252"/>
    <mergeCell ref="AF252:AK252"/>
    <mergeCell ref="B255:G255"/>
    <mergeCell ref="H255:M255"/>
    <mergeCell ref="N255:S255"/>
    <mergeCell ref="T255:Y255"/>
    <mergeCell ref="Z255:AE255"/>
    <mergeCell ref="AF255:AK255"/>
    <mergeCell ref="B254:G254"/>
    <mergeCell ref="H254:M254"/>
    <mergeCell ref="N254:S254"/>
    <mergeCell ref="T254:Y254"/>
    <mergeCell ref="Z254:AE254"/>
    <mergeCell ref="AF254:AK254"/>
    <mergeCell ref="B257:G257"/>
    <mergeCell ref="H257:M257"/>
    <mergeCell ref="N257:S257"/>
    <mergeCell ref="T257:Y257"/>
    <mergeCell ref="Z257:AE257"/>
    <mergeCell ref="AF257:AK257"/>
    <mergeCell ref="B256:G256"/>
    <mergeCell ref="H256:M256"/>
    <mergeCell ref="N256:S256"/>
    <mergeCell ref="T256:Y256"/>
    <mergeCell ref="Z256:AE256"/>
    <mergeCell ref="AF256:AK256"/>
    <mergeCell ref="B259:G259"/>
    <mergeCell ref="H259:M259"/>
    <mergeCell ref="N259:S259"/>
    <mergeCell ref="T259:Y259"/>
    <mergeCell ref="Z259:AE259"/>
    <mergeCell ref="AF259:AK259"/>
    <mergeCell ref="B258:G258"/>
    <mergeCell ref="H258:M258"/>
    <mergeCell ref="N258:S258"/>
    <mergeCell ref="T258:Y258"/>
    <mergeCell ref="Z258:AE258"/>
    <mergeCell ref="AF258:AK258"/>
    <mergeCell ref="B261:G261"/>
    <mergeCell ref="H261:M261"/>
    <mergeCell ref="N261:S261"/>
    <mergeCell ref="T261:Y261"/>
    <mergeCell ref="Z261:AE261"/>
    <mergeCell ref="AF261:AK261"/>
    <mergeCell ref="B260:G260"/>
    <mergeCell ref="H260:M260"/>
    <mergeCell ref="N260:S260"/>
    <mergeCell ref="T260:Y260"/>
    <mergeCell ref="Z260:AE260"/>
    <mergeCell ref="AF260:AK260"/>
    <mergeCell ref="B263:G263"/>
    <mergeCell ref="H263:M263"/>
    <mergeCell ref="N263:S263"/>
    <mergeCell ref="T263:Y263"/>
    <mergeCell ref="Z263:AE263"/>
    <mergeCell ref="AF263:AK263"/>
    <mergeCell ref="B262:G262"/>
    <mergeCell ref="H262:M262"/>
    <mergeCell ref="N262:S262"/>
    <mergeCell ref="T262:Y262"/>
    <mergeCell ref="Z262:AE262"/>
    <mergeCell ref="AF262:AK262"/>
    <mergeCell ref="B265:G265"/>
    <mergeCell ref="H265:M265"/>
    <mergeCell ref="N265:S265"/>
    <mergeCell ref="T265:Y265"/>
    <mergeCell ref="Z265:AE265"/>
    <mergeCell ref="AF265:AK265"/>
    <mergeCell ref="B264:G264"/>
    <mergeCell ref="H264:M264"/>
    <mergeCell ref="N264:S264"/>
    <mergeCell ref="T264:Y264"/>
    <mergeCell ref="Z264:AE264"/>
    <mergeCell ref="AF264:AK264"/>
    <mergeCell ref="AF268:AK268"/>
    <mergeCell ref="B267:G267"/>
    <mergeCell ref="H267:M267"/>
    <mergeCell ref="N267:S267"/>
    <mergeCell ref="T267:Y267"/>
    <mergeCell ref="Z267:AE267"/>
    <mergeCell ref="AF267:AK267"/>
    <mergeCell ref="B266:G266"/>
    <mergeCell ref="H266:M266"/>
    <mergeCell ref="N266:S266"/>
    <mergeCell ref="T266:Y266"/>
    <mergeCell ref="Z266:AE266"/>
    <mergeCell ref="AF266:AK266"/>
    <mergeCell ref="B271:G272"/>
    <mergeCell ref="H271:V271"/>
    <mergeCell ref="W271:AA271"/>
    <mergeCell ref="H272:L272"/>
    <mergeCell ref="M272:Q272"/>
    <mergeCell ref="R272:V272"/>
    <mergeCell ref="W272:AA272"/>
    <mergeCell ref="B268:G268"/>
    <mergeCell ref="H268:M268"/>
    <mergeCell ref="N268:S268"/>
    <mergeCell ref="T268:Y268"/>
    <mergeCell ref="Z268:AE268"/>
    <mergeCell ref="B273:G273"/>
    <mergeCell ref="H273:L273"/>
    <mergeCell ref="M273:Q273"/>
    <mergeCell ref="R273:V273"/>
    <mergeCell ref="W273:AA273"/>
    <mergeCell ref="B274:G274"/>
    <mergeCell ref="H274:L274"/>
    <mergeCell ref="M274:Q274"/>
    <mergeCell ref="R274:V274"/>
    <mergeCell ref="W274:AA274"/>
    <mergeCell ref="B275:G275"/>
    <mergeCell ref="H275:L275"/>
    <mergeCell ref="M275:Q275"/>
    <mergeCell ref="R275:V275"/>
    <mergeCell ref="W275:AA275"/>
    <mergeCell ref="B276:G276"/>
    <mergeCell ref="H276:L276"/>
    <mergeCell ref="M276:Q276"/>
    <mergeCell ref="R276:V276"/>
    <mergeCell ref="W276:AA276"/>
    <mergeCell ref="B277:G277"/>
    <mergeCell ref="H277:L277"/>
    <mergeCell ref="M277:Q277"/>
    <mergeCell ref="R277:V277"/>
    <mergeCell ref="W277:AA277"/>
    <mergeCell ref="B278:G278"/>
    <mergeCell ref="H278:L278"/>
    <mergeCell ref="M278:Q278"/>
    <mergeCell ref="R278:V278"/>
    <mergeCell ref="W278:AA278"/>
    <mergeCell ref="B279:G279"/>
    <mergeCell ref="H279:L279"/>
    <mergeCell ref="M279:Q279"/>
    <mergeCell ref="R279:V279"/>
    <mergeCell ref="W279:AA279"/>
    <mergeCell ref="B280:G280"/>
    <mergeCell ref="H280:L280"/>
    <mergeCell ref="M280:Q280"/>
    <mergeCell ref="R280:V280"/>
    <mergeCell ref="W280:AA280"/>
    <mergeCell ref="B281:G281"/>
    <mergeCell ref="H281:L281"/>
    <mergeCell ref="M281:Q281"/>
    <mergeCell ref="R281:V281"/>
    <mergeCell ref="W281:AA281"/>
    <mergeCell ref="B282:G282"/>
    <mergeCell ref="H282:L282"/>
    <mergeCell ref="M282:Q282"/>
    <mergeCell ref="R282:V282"/>
    <mergeCell ref="W282:AA282"/>
    <mergeCell ref="B283:G283"/>
    <mergeCell ref="H283:L283"/>
    <mergeCell ref="M283:Q283"/>
    <mergeCell ref="R283:V283"/>
    <mergeCell ref="W283:AA283"/>
    <mergeCell ref="B284:G284"/>
    <mergeCell ref="H284:L284"/>
    <mergeCell ref="M284:Q284"/>
    <mergeCell ref="R284:V284"/>
    <mergeCell ref="W284:AA284"/>
    <mergeCell ref="B285:G285"/>
    <mergeCell ref="H285:L285"/>
    <mergeCell ref="M285:Q285"/>
    <mergeCell ref="R285:V285"/>
    <mergeCell ref="W285:AA285"/>
    <mergeCell ref="B286:G286"/>
    <mergeCell ref="H286:L286"/>
    <mergeCell ref="M286:Q286"/>
    <mergeCell ref="R286:V286"/>
    <mergeCell ref="W286:AA286"/>
    <mergeCell ref="B287:G287"/>
    <mergeCell ref="H287:L287"/>
    <mergeCell ref="M287:Q287"/>
    <mergeCell ref="R287:V287"/>
    <mergeCell ref="W287:AA287"/>
    <mergeCell ref="B288:G288"/>
    <mergeCell ref="H288:L288"/>
    <mergeCell ref="M288:Q288"/>
    <mergeCell ref="R288:V288"/>
    <mergeCell ref="W288:AA288"/>
    <mergeCell ref="B289:G289"/>
    <mergeCell ref="H289:L289"/>
    <mergeCell ref="M289:Q289"/>
    <mergeCell ref="R289:V289"/>
    <mergeCell ref="W289:AA289"/>
    <mergeCell ref="B290:G290"/>
    <mergeCell ref="H290:L290"/>
    <mergeCell ref="M290:Q290"/>
    <mergeCell ref="R290:V290"/>
    <mergeCell ref="W290:AA290"/>
    <mergeCell ref="B295:G295"/>
    <mergeCell ref="H295:M295"/>
    <mergeCell ref="N295:S295"/>
    <mergeCell ref="T295:Y295"/>
    <mergeCell ref="Z295:AE295"/>
    <mergeCell ref="AF295:AK295"/>
    <mergeCell ref="B293:G294"/>
    <mergeCell ref="H293:Y293"/>
    <mergeCell ref="Z293:AE294"/>
    <mergeCell ref="AF293:AK294"/>
    <mergeCell ref="H294:M294"/>
    <mergeCell ref="N294:S294"/>
    <mergeCell ref="T294:Y294"/>
    <mergeCell ref="B297:G297"/>
    <mergeCell ref="H297:M297"/>
    <mergeCell ref="N297:S297"/>
    <mergeCell ref="T297:Y297"/>
    <mergeCell ref="Z297:AE297"/>
    <mergeCell ref="AF297:AK297"/>
    <mergeCell ref="B296:G296"/>
    <mergeCell ref="H296:M296"/>
    <mergeCell ref="N296:S296"/>
    <mergeCell ref="T296:Y296"/>
    <mergeCell ref="Z296:AE296"/>
    <mergeCell ref="AF296:AK296"/>
    <mergeCell ref="B302:G302"/>
    <mergeCell ref="H302:M302"/>
    <mergeCell ref="N302:S302"/>
    <mergeCell ref="T302:Y302"/>
    <mergeCell ref="Z302:AE302"/>
    <mergeCell ref="AF302:AK302"/>
    <mergeCell ref="B300:G301"/>
    <mergeCell ref="H300:Y300"/>
    <mergeCell ref="Z300:AE301"/>
    <mergeCell ref="AF300:AK301"/>
    <mergeCell ref="H301:M301"/>
    <mergeCell ref="N301:S301"/>
    <mergeCell ref="T301:Y301"/>
    <mergeCell ref="B304:G304"/>
    <mergeCell ref="H304:M304"/>
    <mergeCell ref="N304:S304"/>
    <mergeCell ref="T304:Y304"/>
    <mergeCell ref="Z304:AE304"/>
    <mergeCell ref="AF304:AK304"/>
    <mergeCell ref="B303:G303"/>
    <mergeCell ref="H303:M303"/>
    <mergeCell ref="N303:S303"/>
    <mergeCell ref="T303:Y303"/>
    <mergeCell ref="Z303:AE303"/>
    <mergeCell ref="AF303:AK303"/>
    <mergeCell ref="B306:G306"/>
    <mergeCell ref="H306:M306"/>
    <mergeCell ref="N306:S306"/>
    <mergeCell ref="T306:Y306"/>
    <mergeCell ref="Z306:AE306"/>
    <mergeCell ref="AF306:AK306"/>
    <mergeCell ref="B305:G305"/>
    <mergeCell ref="H305:M305"/>
    <mergeCell ref="N305:S305"/>
    <mergeCell ref="T305:Y305"/>
    <mergeCell ref="Z305:AE305"/>
    <mergeCell ref="AF305:AK305"/>
    <mergeCell ref="B308:G308"/>
    <mergeCell ref="H308:M308"/>
    <mergeCell ref="N308:S308"/>
    <mergeCell ref="T308:Y308"/>
    <mergeCell ref="Z308:AE308"/>
    <mergeCell ref="AF308:AK308"/>
    <mergeCell ref="B307:G307"/>
    <mergeCell ref="H307:M307"/>
    <mergeCell ref="N307:S307"/>
    <mergeCell ref="T307:Y307"/>
    <mergeCell ref="Z307:AE307"/>
    <mergeCell ref="AF307:AK307"/>
    <mergeCell ref="B310:G310"/>
    <mergeCell ref="H310:M310"/>
    <mergeCell ref="N310:S310"/>
    <mergeCell ref="T310:Y310"/>
    <mergeCell ref="Z310:AE310"/>
    <mergeCell ref="AF310:AK310"/>
    <mergeCell ref="B309:G309"/>
    <mergeCell ref="H309:M309"/>
    <mergeCell ref="N309:S309"/>
    <mergeCell ref="T309:Y309"/>
    <mergeCell ref="Z309:AE309"/>
    <mergeCell ref="AF309:AK309"/>
    <mergeCell ref="B312:G312"/>
    <mergeCell ref="H312:M312"/>
    <mergeCell ref="N312:S312"/>
    <mergeCell ref="T312:Y312"/>
    <mergeCell ref="Z312:AE312"/>
    <mergeCell ref="AF312:AK312"/>
    <mergeCell ref="B311:G311"/>
    <mergeCell ref="H311:M311"/>
    <mergeCell ref="N311:S311"/>
    <mergeCell ref="T311:Y311"/>
    <mergeCell ref="Z311:AE311"/>
    <mergeCell ref="AF311:AK311"/>
    <mergeCell ref="B314:G314"/>
    <mergeCell ref="H314:M314"/>
    <mergeCell ref="N314:S314"/>
    <mergeCell ref="T314:Y314"/>
    <mergeCell ref="Z314:AE314"/>
    <mergeCell ref="AF314:AK314"/>
    <mergeCell ref="B313:G313"/>
    <mergeCell ref="H313:M313"/>
    <mergeCell ref="N313:S313"/>
    <mergeCell ref="T313:Y313"/>
    <mergeCell ref="Z313:AE313"/>
    <mergeCell ref="AF313:AK313"/>
    <mergeCell ref="B316:G316"/>
    <mergeCell ref="H316:M316"/>
    <mergeCell ref="N316:S316"/>
    <mergeCell ref="T316:Y316"/>
    <mergeCell ref="Z316:AE316"/>
    <mergeCell ref="AF316:AK316"/>
    <mergeCell ref="B315:G315"/>
    <mergeCell ref="H315:M315"/>
    <mergeCell ref="N315:S315"/>
    <mergeCell ref="T315:Y315"/>
    <mergeCell ref="Z315:AE315"/>
    <mergeCell ref="AF315:AK315"/>
    <mergeCell ref="AF319:AK319"/>
    <mergeCell ref="B318:G318"/>
    <mergeCell ref="H318:M318"/>
    <mergeCell ref="N318:S318"/>
    <mergeCell ref="T318:Y318"/>
    <mergeCell ref="Z318:AE318"/>
    <mergeCell ref="AF318:AK318"/>
    <mergeCell ref="B317:G317"/>
    <mergeCell ref="H317:M317"/>
    <mergeCell ref="N317:S317"/>
    <mergeCell ref="T317:Y317"/>
    <mergeCell ref="Z317:AE317"/>
    <mergeCell ref="AF317:AK317"/>
    <mergeCell ref="B322:G323"/>
    <mergeCell ref="H322:V322"/>
    <mergeCell ref="W322:AA322"/>
    <mergeCell ref="H323:L323"/>
    <mergeCell ref="M323:Q323"/>
    <mergeCell ref="R323:V323"/>
    <mergeCell ref="W323:AA323"/>
    <mergeCell ref="B319:G319"/>
    <mergeCell ref="H319:M319"/>
    <mergeCell ref="N319:S319"/>
    <mergeCell ref="T319:Y319"/>
    <mergeCell ref="Z319:AE319"/>
    <mergeCell ref="B324:G324"/>
    <mergeCell ref="H324:L324"/>
    <mergeCell ref="M324:Q324"/>
    <mergeCell ref="R324:V324"/>
    <mergeCell ref="W324:AA324"/>
    <mergeCell ref="B325:G325"/>
    <mergeCell ref="H325:L325"/>
    <mergeCell ref="M325:Q325"/>
    <mergeCell ref="R325:V325"/>
    <mergeCell ref="W325:AA325"/>
    <mergeCell ref="B326:G326"/>
    <mergeCell ref="H326:L326"/>
    <mergeCell ref="M326:Q326"/>
    <mergeCell ref="R326:V326"/>
    <mergeCell ref="W326:AA326"/>
    <mergeCell ref="B327:G327"/>
    <mergeCell ref="H327:L327"/>
    <mergeCell ref="M327:Q327"/>
    <mergeCell ref="R327:V327"/>
    <mergeCell ref="W327:AA327"/>
    <mergeCell ref="B328:G328"/>
    <mergeCell ref="H328:L328"/>
    <mergeCell ref="M328:Q328"/>
    <mergeCell ref="R328:V328"/>
    <mergeCell ref="W328:AA328"/>
    <mergeCell ref="B329:G329"/>
    <mergeCell ref="H329:L329"/>
    <mergeCell ref="M329:Q329"/>
    <mergeCell ref="R329:V329"/>
    <mergeCell ref="W329:AA329"/>
    <mergeCell ref="B330:G330"/>
    <mergeCell ref="H330:L330"/>
    <mergeCell ref="M330:Q330"/>
    <mergeCell ref="R330:V330"/>
    <mergeCell ref="W330:AA330"/>
    <mergeCell ref="B331:G331"/>
    <mergeCell ref="H331:L331"/>
    <mergeCell ref="M331:Q331"/>
    <mergeCell ref="R331:V331"/>
    <mergeCell ref="W331:AA331"/>
    <mergeCell ref="B332:G332"/>
    <mergeCell ref="H332:L332"/>
    <mergeCell ref="M332:Q332"/>
    <mergeCell ref="R332:V332"/>
    <mergeCell ref="W332:AA332"/>
    <mergeCell ref="B333:G333"/>
    <mergeCell ref="H333:L333"/>
    <mergeCell ref="M333:Q333"/>
    <mergeCell ref="R333:V333"/>
    <mergeCell ref="W333:AA333"/>
    <mergeCell ref="B334:G334"/>
    <mergeCell ref="H334:L334"/>
    <mergeCell ref="M334:Q334"/>
    <mergeCell ref="R334:V334"/>
    <mergeCell ref="W334:AA334"/>
    <mergeCell ref="B335:G335"/>
    <mergeCell ref="H335:L335"/>
    <mergeCell ref="M335:Q335"/>
    <mergeCell ref="R335:V335"/>
    <mergeCell ref="W335:AA335"/>
    <mergeCell ref="B336:G336"/>
    <mergeCell ref="H336:L336"/>
    <mergeCell ref="M336:Q336"/>
    <mergeCell ref="R336:V336"/>
    <mergeCell ref="W336:AA336"/>
    <mergeCell ref="B337:G337"/>
    <mergeCell ref="H337:L337"/>
    <mergeCell ref="M337:Q337"/>
    <mergeCell ref="R337:V337"/>
    <mergeCell ref="W337:AA337"/>
    <mergeCell ref="R340:V340"/>
    <mergeCell ref="W340:AA340"/>
    <mergeCell ref="B341:G341"/>
    <mergeCell ref="H341:L341"/>
    <mergeCell ref="M341:Q341"/>
    <mergeCell ref="R341:V341"/>
    <mergeCell ref="W341:AA341"/>
    <mergeCell ref="B338:G338"/>
    <mergeCell ref="H338:L338"/>
    <mergeCell ref="M338:Q338"/>
    <mergeCell ref="R338:V338"/>
    <mergeCell ref="W338:AA338"/>
    <mergeCell ref="B339:G339"/>
    <mergeCell ref="H339:L339"/>
    <mergeCell ref="M339:Q339"/>
    <mergeCell ref="R339:V339"/>
    <mergeCell ref="W339:AA339"/>
    <mergeCell ref="C346:E346"/>
    <mergeCell ref="C347:E347"/>
    <mergeCell ref="C348:E348"/>
    <mergeCell ref="C349:E349"/>
    <mergeCell ref="C350:E350"/>
    <mergeCell ref="C351:E351"/>
    <mergeCell ref="B340:G340"/>
    <mergeCell ref="H340:L340"/>
    <mergeCell ref="M340:Q340"/>
    <mergeCell ref="C352:E352"/>
    <mergeCell ref="B355:C357"/>
    <mergeCell ref="D355:I355"/>
    <mergeCell ref="J355:P355"/>
    <mergeCell ref="Q355:W355"/>
    <mergeCell ref="X355:AB355"/>
    <mergeCell ref="D357:I357"/>
    <mergeCell ref="J357:P357"/>
    <mergeCell ref="Q357:W357"/>
    <mergeCell ref="X357:AB357"/>
    <mergeCell ref="AC355:AG355"/>
    <mergeCell ref="AH355:AO355"/>
    <mergeCell ref="AP355:AS355"/>
    <mergeCell ref="D356:I356"/>
    <mergeCell ref="J356:P356"/>
    <mergeCell ref="Q356:W356"/>
    <mergeCell ref="X356:AB356"/>
    <mergeCell ref="AC356:AG356"/>
    <mergeCell ref="AH356:AO356"/>
    <mergeCell ref="AP356:AS356"/>
    <mergeCell ref="AC357:AG357"/>
    <mergeCell ref="AH357:AO357"/>
    <mergeCell ref="AP357:AS357"/>
    <mergeCell ref="B358:C358"/>
    <mergeCell ref="D358:I358"/>
    <mergeCell ref="J358:P358"/>
    <mergeCell ref="Q358:W358"/>
    <mergeCell ref="X358:AB358"/>
    <mergeCell ref="AC358:AG358"/>
    <mergeCell ref="AH358:AO358"/>
    <mergeCell ref="AP358:AS358"/>
    <mergeCell ref="B359:C359"/>
    <mergeCell ref="D359:I359"/>
    <mergeCell ref="J359:P359"/>
    <mergeCell ref="Q359:W359"/>
    <mergeCell ref="X359:AB359"/>
    <mergeCell ref="AC359:AG359"/>
    <mergeCell ref="AH359:AO359"/>
    <mergeCell ref="AP359:AS359"/>
    <mergeCell ref="AH360:AO360"/>
    <mergeCell ref="AP360:AS360"/>
    <mergeCell ref="B361:C361"/>
    <mergeCell ref="D361:I361"/>
    <mergeCell ref="J361:P361"/>
    <mergeCell ref="Q361:W361"/>
    <mergeCell ref="X361:AB361"/>
    <mergeCell ref="AC361:AG361"/>
    <mergeCell ref="AH361:AO361"/>
    <mergeCell ref="AP361:AS361"/>
    <mergeCell ref="B360:C360"/>
    <mergeCell ref="D360:I360"/>
    <mergeCell ref="J360:P360"/>
    <mergeCell ref="Q360:W360"/>
    <mergeCell ref="X360:AB360"/>
    <mergeCell ref="AC360:AG360"/>
    <mergeCell ref="B362:C362"/>
    <mergeCell ref="D362:I362"/>
    <mergeCell ref="J362:AS362"/>
    <mergeCell ref="B363:C363"/>
    <mergeCell ref="D363:I363"/>
    <mergeCell ref="J363:P363"/>
    <mergeCell ref="Q363:W363"/>
    <mergeCell ref="X363:AB363"/>
    <mergeCell ref="AC363:AG363"/>
    <mergeCell ref="AH363:AO363"/>
    <mergeCell ref="H368:L368"/>
    <mergeCell ref="B369:J370"/>
    <mergeCell ref="I371:I372"/>
    <mergeCell ref="J371:L371"/>
    <mergeCell ref="M371:M372"/>
    <mergeCell ref="O371:Q371"/>
    <mergeCell ref="AP363:AS363"/>
    <mergeCell ref="B364:C364"/>
    <mergeCell ref="D364:I364"/>
    <mergeCell ref="J364:P364"/>
    <mergeCell ref="Q364:W364"/>
    <mergeCell ref="X364:AB364"/>
    <mergeCell ref="AC364:AG364"/>
    <mergeCell ref="AH364:AO364"/>
    <mergeCell ref="AP364:AS364"/>
    <mergeCell ref="AP371:AR372"/>
    <mergeCell ref="J372:L372"/>
    <mergeCell ref="O372:AN372"/>
    <mergeCell ref="O373:R373"/>
    <mergeCell ref="T373:Y373"/>
    <mergeCell ref="B375:G376"/>
    <mergeCell ref="S371:U371"/>
    <mergeCell ref="X371:Z371"/>
    <mergeCell ref="AB371:AD371"/>
    <mergeCell ref="AG371:AI371"/>
    <mergeCell ref="AK371:AM371"/>
    <mergeCell ref="AO371:AO372"/>
    <mergeCell ref="W384:W385"/>
    <mergeCell ref="X384:Z385"/>
    <mergeCell ref="AA384:AA385"/>
    <mergeCell ref="AB384:AE385"/>
    <mergeCell ref="AF384:AF385"/>
    <mergeCell ref="AG384:AK385"/>
    <mergeCell ref="L377:O377"/>
    <mergeCell ref="Q377:T377"/>
    <mergeCell ref="G381:H381"/>
    <mergeCell ref="B382:I383"/>
    <mergeCell ref="N384:P384"/>
    <mergeCell ref="Q384:Q385"/>
    <mergeCell ref="R384:V384"/>
    <mergeCell ref="N385:P385"/>
    <mergeCell ref="R385:V385"/>
    <mergeCell ref="V396:Y396"/>
    <mergeCell ref="AA396:AG396"/>
    <mergeCell ref="AI396:AM396"/>
    <mergeCell ref="AO396:AS396"/>
    <mergeCell ref="T397:Y397"/>
    <mergeCell ref="AC397:AI397"/>
    <mergeCell ref="AM397:AQ397"/>
    <mergeCell ref="B387:G388"/>
    <mergeCell ref="L389:O389"/>
    <mergeCell ref="Q389:T389"/>
    <mergeCell ref="G393:H393"/>
    <mergeCell ref="B394:I395"/>
    <mergeCell ref="O396:T396"/>
    <mergeCell ref="G407:H407"/>
    <mergeCell ref="B408:I409"/>
    <mergeCell ref="E410:F411"/>
    <mergeCell ref="H410:J410"/>
    <mergeCell ref="L410:N410"/>
    <mergeCell ref="Q410:S410"/>
    <mergeCell ref="AJ398:AJ399"/>
    <mergeCell ref="AK398:AO399"/>
    <mergeCell ref="O399:Y399"/>
    <mergeCell ref="B401:G402"/>
    <mergeCell ref="L403:O403"/>
    <mergeCell ref="Q403:T403"/>
    <mergeCell ref="O398:S398"/>
    <mergeCell ref="U398:Y398"/>
    <mergeCell ref="AA398:AA399"/>
    <mergeCell ref="AB398:AD399"/>
    <mergeCell ref="AE398:AE399"/>
    <mergeCell ref="AF398:AI399"/>
    <mergeCell ref="B414:G415"/>
    <mergeCell ref="L416:O416"/>
    <mergeCell ref="Q416:T416"/>
    <mergeCell ref="G424:H424"/>
    <mergeCell ref="U410:W410"/>
    <mergeCell ref="Z410:AB410"/>
    <mergeCell ref="AD410:AF410"/>
    <mergeCell ref="AH410:AH411"/>
    <mergeCell ref="AI410:AK411"/>
    <mergeCell ref="H411:N411"/>
    <mergeCell ref="O411:P411"/>
    <mergeCell ref="Q411:W411"/>
    <mergeCell ref="X411:Y411"/>
    <mergeCell ref="Z411:AF411"/>
    <mergeCell ref="X426:AA426"/>
    <mergeCell ref="N427:N428"/>
    <mergeCell ref="O427:R427"/>
    <mergeCell ref="S427:S428"/>
    <mergeCell ref="T427:W428"/>
    <mergeCell ref="X427:X428"/>
    <mergeCell ref="Y427:AC428"/>
    <mergeCell ref="O428:R428"/>
    <mergeCell ref="M412:P412"/>
    <mergeCell ref="R412:V412"/>
    <mergeCell ref="V437:Y437"/>
    <mergeCell ref="Z437:AA437"/>
    <mergeCell ref="AC437:AF437"/>
    <mergeCell ref="AG437:AH437"/>
    <mergeCell ref="AL437:AO437"/>
    <mergeCell ref="AP437:AQ437"/>
    <mergeCell ref="B430:G431"/>
    <mergeCell ref="L432:O432"/>
    <mergeCell ref="Q432:T432"/>
    <mergeCell ref="H437:K437"/>
    <mergeCell ref="L437:M437"/>
    <mergeCell ref="O437:R437"/>
    <mergeCell ref="S437:T437"/>
    <mergeCell ref="G438:K438"/>
    <mergeCell ref="K441:AN441"/>
    <mergeCell ref="AO441:AO442"/>
    <mergeCell ref="AP441:AS442"/>
    <mergeCell ref="K442:N442"/>
    <mergeCell ref="O442:O443"/>
    <mergeCell ref="P442:S442"/>
    <mergeCell ref="T442:T443"/>
    <mergeCell ref="U442:X442"/>
    <mergeCell ref="Y442:Y443"/>
    <mergeCell ref="Z442:AC442"/>
    <mergeCell ref="AD442:AD443"/>
    <mergeCell ref="AE442:AH442"/>
    <mergeCell ref="AI442:AI443"/>
    <mergeCell ref="AJ442:AM442"/>
    <mergeCell ref="K443:N443"/>
    <mergeCell ref="P443:S443"/>
    <mergeCell ref="U443:X443"/>
    <mergeCell ref="Z443:AC443"/>
    <mergeCell ref="AE443:AH443"/>
    <mergeCell ref="B452:D452"/>
    <mergeCell ref="E452:J452"/>
    <mergeCell ref="B453:D453"/>
    <mergeCell ref="E453:J453"/>
    <mergeCell ref="B454:D454"/>
    <mergeCell ref="E454:J454"/>
    <mergeCell ref="AJ443:AM443"/>
    <mergeCell ref="H447:J447"/>
    <mergeCell ref="L447:O447"/>
    <mergeCell ref="Q447:U447"/>
    <mergeCell ref="B450:D451"/>
    <mergeCell ref="E450:J450"/>
    <mergeCell ref="E451:J451"/>
    <mergeCell ref="B461:D461"/>
    <mergeCell ref="E461:J461"/>
    <mergeCell ref="B458:D458"/>
    <mergeCell ref="E458:J458"/>
    <mergeCell ref="B459:D459"/>
    <mergeCell ref="E459:J459"/>
    <mergeCell ref="B460:D460"/>
    <mergeCell ref="E460:J460"/>
    <mergeCell ref="B455:D455"/>
    <mergeCell ref="E455:J455"/>
    <mergeCell ref="B456:D456"/>
    <mergeCell ref="E456:J456"/>
    <mergeCell ref="B457:D457"/>
    <mergeCell ref="E457:J457"/>
    <mergeCell ref="B225:D225"/>
    <mergeCell ref="E225:J225"/>
    <mergeCell ref="B226:D226"/>
    <mergeCell ref="E226:J226"/>
    <mergeCell ref="B227:D227"/>
    <mergeCell ref="E227:J227"/>
    <mergeCell ref="B228:D228"/>
    <mergeCell ref="E228:J228"/>
    <mergeCell ref="B220:D220"/>
    <mergeCell ref="E220:J220"/>
    <mergeCell ref="B221:D221"/>
    <mergeCell ref="E221:J221"/>
    <mergeCell ref="B222:D222"/>
    <mergeCell ref="E222:J222"/>
    <mergeCell ref="B223:D223"/>
    <mergeCell ref="E223:J223"/>
    <mergeCell ref="B224:D224"/>
    <mergeCell ref="E224:J224"/>
    <mergeCell ref="AJ210:AM210"/>
    <mergeCell ref="H214:J214"/>
    <mergeCell ref="L214:O214"/>
    <mergeCell ref="Q214:U214"/>
    <mergeCell ref="B217:D218"/>
    <mergeCell ref="E217:J217"/>
    <mergeCell ref="E218:J218"/>
    <mergeCell ref="B219:D219"/>
    <mergeCell ref="E219:J219"/>
    <mergeCell ref="AC204:AF204"/>
    <mergeCell ref="AG204:AH204"/>
    <mergeCell ref="AL204:AO204"/>
    <mergeCell ref="AP204:AQ204"/>
    <mergeCell ref="G205:K205"/>
    <mergeCell ref="K208:AN208"/>
    <mergeCell ref="AO208:AO209"/>
    <mergeCell ref="AP208:AS209"/>
    <mergeCell ref="K209:N209"/>
    <mergeCell ref="O209:O210"/>
    <mergeCell ref="P209:S209"/>
    <mergeCell ref="T209:T210"/>
    <mergeCell ref="U209:X209"/>
    <mergeCell ref="Y209:Y210"/>
    <mergeCell ref="Z209:AC209"/>
    <mergeCell ref="AD209:AD210"/>
    <mergeCell ref="AE209:AH209"/>
    <mergeCell ref="AI209:AI210"/>
    <mergeCell ref="AJ209:AM209"/>
    <mergeCell ref="K210:N210"/>
    <mergeCell ref="P210:S210"/>
    <mergeCell ref="U210:X210"/>
    <mergeCell ref="Z210:AC210"/>
    <mergeCell ref="AE210:AH210"/>
    <mergeCell ref="B197:G198"/>
    <mergeCell ref="L199:O199"/>
    <mergeCell ref="Q199:T199"/>
    <mergeCell ref="H204:K204"/>
    <mergeCell ref="L204:M204"/>
    <mergeCell ref="O204:R204"/>
    <mergeCell ref="S204:T204"/>
    <mergeCell ref="V204:Y204"/>
    <mergeCell ref="Z204:AA204"/>
    <mergeCell ref="M179:P179"/>
    <mergeCell ref="R179:V179"/>
    <mergeCell ref="B181:G182"/>
    <mergeCell ref="L183:O183"/>
    <mergeCell ref="Q183:T183"/>
    <mergeCell ref="G191:H191"/>
    <mergeCell ref="X193:AA193"/>
    <mergeCell ref="N194:N195"/>
    <mergeCell ref="O194:R194"/>
    <mergeCell ref="S194:S195"/>
    <mergeCell ref="T194:W195"/>
    <mergeCell ref="X194:X195"/>
    <mergeCell ref="Y194:AC195"/>
    <mergeCell ref="O195:R195"/>
    <mergeCell ref="Z177:AB177"/>
    <mergeCell ref="AD177:AF177"/>
    <mergeCell ref="AH177:AH178"/>
    <mergeCell ref="AI177:AK178"/>
    <mergeCell ref="H178:N178"/>
    <mergeCell ref="O178:P178"/>
    <mergeCell ref="Q178:W178"/>
    <mergeCell ref="X178:Y178"/>
    <mergeCell ref="Z178:AF178"/>
    <mergeCell ref="AA163:AG163"/>
    <mergeCell ref="AI163:AM163"/>
    <mergeCell ref="AO163:AS163"/>
    <mergeCell ref="T164:Y164"/>
    <mergeCell ref="AC164:AI164"/>
    <mergeCell ref="AM164:AQ164"/>
    <mergeCell ref="O165:S165"/>
    <mergeCell ref="AA165:AA166"/>
    <mergeCell ref="AB165:AD166"/>
    <mergeCell ref="AE165:AE166"/>
    <mergeCell ref="AF165:AI166"/>
    <mergeCell ref="AJ165:AJ166"/>
    <mergeCell ref="AK165:AO166"/>
    <mergeCell ref="O166:Y166"/>
    <mergeCell ref="O163:T163"/>
    <mergeCell ref="V163:Y163"/>
    <mergeCell ref="L177:N177"/>
    <mergeCell ref="Q177:S177"/>
    <mergeCell ref="U177:W177"/>
    <mergeCell ref="AP131:AS131"/>
    <mergeCell ref="H135:L135"/>
    <mergeCell ref="B136:J137"/>
    <mergeCell ref="I138:I139"/>
    <mergeCell ref="J138:L138"/>
    <mergeCell ref="M138:M139"/>
    <mergeCell ref="O138:Q138"/>
    <mergeCell ref="S138:U138"/>
    <mergeCell ref="X138:Z138"/>
    <mergeCell ref="AB138:AD138"/>
    <mergeCell ref="AG138:AI138"/>
    <mergeCell ref="AK138:AM138"/>
    <mergeCell ref="AO138:AO139"/>
    <mergeCell ref="AP138:AR139"/>
    <mergeCell ref="J139:L139"/>
    <mergeCell ref="O139:AN139"/>
    <mergeCell ref="AH131:AO131"/>
    <mergeCell ref="B129:C129"/>
    <mergeCell ref="D129:I129"/>
    <mergeCell ref="J129:AS129"/>
    <mergeCell ref="B130:C130"/>
    <mergeCell ref="D130:I130"/>
    <mergeCell ref="J130:P130"/>
    <mergeCell ref="Q130:W130"/>
    <mergeCell ref="X130:AB130"/>
    <mergeCell ref="AC130:AG130"/>
    <mergeCell ref="AH130:AO130"/>
    <mergeCell ref="AP130:AS130"/>
    <mergeCell ref="B127:C127"/>
    <mergeCell ref="D127:I127"/>
    <mergeCell ref="J127:P127"/>
    <mergeCell ref="Q127:W127"/>
    <mergeCell ref="X127:AB127"/>
    <mergeCell ref="AC127:AG127"/>
    <mergeCell ref="AH127:AO127"/>
    <mergeCell ref="AP127:AS127"/>
    <mergeCell ref="B128:C128"/>
    <mergeCell ref="D128:I128"/>
    <mergeCell ref="J128:P128"/>
    <mergeCell ref="Q128:W128"/>
    <mergeCell ref="X128:AB128"/>
    <mergeCell ref="AC128:AG128"/>
    <mergeCell ref="AH128:AO128"/>
    <mergeCell ref="AP128:AS128"/>
    <mergeCell ref="AC125:AG125"/>
    <mergeCell ref="AH125:AO125"/>
    <mergeCell ref="AP125:AS125"/>
    <mergeCell ref="B126:C126"/>
    <mergeCell ref="D126:I126"/>
    <mergeCell ref="J126:P126"/>
    <mergeCell ref="Q126:W126"/>
    <mergeCell ref="X126:AB126"/>
    <mergeCell ref="AC126:AG126"/>
    <mergeCell ref="AH126:AO126"/>
    <mergeCell ref="AP126:AS126"/>
    <mergeCell ref="B125:C125"/>
    <mergeCell ref="D125:I125"/>
    <mergeCell ref="J125:P125"/>
    <mergeCell ref="Q125:W125"/>
    <mergeCell ref="X125:AB125"/>
    <mergeCell ref="B108:G108"/>
    <mergeCell ref="H108:L108"/>
    <mergeCell ref="M108:Q108"/>
    <mergeCell ref="R108:V108"/>
    <mergeCell ref="W108:AA108"/>
    <mergeCell ref="C113:E113"/>
    <mergeCell ref="C114:E114"/>
    <mergeCell ref="C115:E115"/>
    <mergeCell ref="C116:E116"/>
    <mergeCell ref="B122:C124"/>
    <mergeCell ref="D122:I122"/>
    <mergeCell ref="J122:P122"/>
    <mergeCell ref="Q122:W122"/>
    <mergeCell ref="X122:AB122"/>
    <mergeCell ref="D123:I123"/>
    <mergeCell ref="J123:P123"/>
    <mergeCell ref="W105:AA105"/>
    <mergeCell ref="B106:G106"/>
    <mergeCell ref="H106:L106"/>
    <mergeCell ref="M106:Q106"/>
    <mergeCell ref="R106:V106"/>
    <mergeCell ref="W106:AA106"/>
    <mergeCell ref="B107:G107"/>
    <mergeCell ref="H107:L107"/>
    <mergeCell ref="M107:Q107"/>
    <mergeCell ref="R107:V107"/>
    <mergeCell ref="W107:AA107"/>
    <mergeCell ref="B103:G103"/>
    <mergeCell ref="H103:L103"/>
    <mergeCell ref="M103:Q103"/>
    <mergeCell ref="R103:V103"/>
    <mergeCell ref="B104:G104"/>
    <mergeCell ref="H104:L104"/>
    <mergeCell ref="M104:Q104"/>
    <mergeCell ref="R104:V104"/>
    <mergeCell ref="B105:G105"/>
    <mergeCell ref="H105:L105"/>
    <mergeCell ref="M105:Q105"/>
    <mergeCell ref="R105:V105"/>
    <mergeCell ref="W103:AA103"/>
    <mergeCell ref="W104:AA104"/>
    <mergeCell ref="B101:G101"/>
    <mergeCell ref="H101:L101"/>
    <mergeCell ref="M101:Q101"/>
    <mergeCell ref="R101:V101"/>
    <mergeCell ref="W101:AA101"/>
    <mergeCell ref="B102:G102"/>
    <mergeCell ref="H102:L102"/>
    <mergeCell ref="M102:Q102"/>
    <mergeCell ref="R102:V102"/>
    <mergeCell ref="W102:AA102"/>
    <mergeCell ref="B99:G99"/>
    <mergeCell ref="H99:L99"/>
    <mergeCell ref="M99:Q99"/>
    <mergeCell ref="R99:V99"/>
    <mergeCell ref="W99:AA99"/>
    <mergeCell ref="B100:G100"/>
    <mergeCell ref="H100:L100"/>
    <mergeCell ref="M100:Q100"/>
    <mergeCell ref="R100:V100"/>
    <mergeCell ref="W100:AA100"/>
    <mergeCell ref="M96:Q96"/>
    <mergeCell ref="R96:V96"/>
    <mergeCell ref="W96:AA96"/>
    <mergeCell ref="B97:G97"/>
    <mergeCell ref="H97:L97"/>
    <mergeCell ref="M97:Q97"/>
    <mergeCell ref="R97:V97"/>
    <mergeCell ref="W97:AA97"/>
    <mergeCell ref="B98:G98"/>
    <mergeCell ref="H98:L98"/>
    <mergeCell ref="M98:Q98"/>
    <mergeCell ref="R98:V98"/>
    <mergeCell ref="W98:AA98"/>
    <mergeCell ref="B86:G86"/>
    <mergeCell ref="H86:M86"/>
    <mergeCell ref="N86:S86"/>
    <mergeCell ref="T86:Y86"/>
    <mergeCell ref="Z86:AE86"/>
    <mergeCell ref="B92:G92"/>
    <mergeCell ref="H92:L92"/>
    <mergeCell ref="M92:Q92"/>
    <mergeCell ref="R92:V92"/>
    <mergeCell ref="W92:AA92"/>
    <mergeCell ref="B93:G93"/>
    <mergeCell ref="H93:L93"/>
    <mergeCell ref="M93:Q93"/>
    <mergeCell ref="R93:V93"/>
    <mergeCell ref="W93:AA93"/>
    <mergeCell ref="B94:G94"/>
    <mergeCell ref="H94:L94"/>
    <mergeCell ref="M94:Q94"/>
    <mergeCell ref="R94:V94"/>
    <mergeCell ref="AF86:AK86"/>
    <mergeCell ref="M95:Q95"/>
    <mergeCell ref="R95:V95"/>
    <mergeCell ref="W95:AA95"/>
    <mergeCell ref="B89:G90"/>
    <mergeCell ref="H89:V89"/>
    <mergeCell ref="W89:AA89"/>
    <mergeCell ref="H90:L90"/>
    <mergeCell ref="M90:Q90"/>
    <mergeCell ref="R90:V90"/>
    <mergeCell ref="W90:AA90"/>
    <mergeCell ref="B91:G91"/>
    <mergeCell ref="M91:Q91"/>
    <mergeCell ref="R91:V91"/>
    <mergeCell ref="W91:AA91"/>
    <mergeCell ref="H91:L91"/>
    <mergeCell ref="B81:G81"/>
    <mergeCell ref="H81:M81"/>
    <mergeCell ref="N81:S81"/>
    <mergeCell ref="T81:Y81"/>
    <mergeCell ref="Z81:AE81"/>
    <mergeCell ref="AF81:AK81"/>
    <mergeCell ref="Z84:AE84"/>
    <mergeCell ref="AF84:AK84"/>
    <mergeCell ref="B85:G85"/>
    <mergeCell ref="H85:M85"/>
    <mergeCell ref="N85:S85"/>
    <mergeCell ref="T85:Y85"/>
    <mergeCell ref="Z85:AE85"/>
    <mergeCell ref="AF85:AK85"/>
    <mergeCell ref="B83:G83"/>
    <mergeCell ref="H83:M83"/>
    <mergeCell ref="N83:S83"/>
    <mergeCell ref="T83:Y83"/>
    <mergeCell ref="Z83:AE83"/>
    <mergeCell ref="AF83:AK83"/>
    <mergeCell ref="B84:G84"/>
    <mergeCell ref="H84:M84"/>
    <mergeCell ref="N84:S84"/>
    <mergeCell ref="T84:Y84"/>
    <mergeCell ref="B79:G79"/>
    <mergeCell ref="H79:M79"/>
    <mergeCell ref="N79:S79"/>
    <mergeCell ref="T79:Y79"/>
    <mergeCell ref="Z79:AE79"/>
    <mergeCell ref="AF79:AK79"/>
    <mergeCell ref="B80:G80"/>
    <mergeCell ref="H80:M80"/>
    <mergeCell ref="N80:S80"/>
    <mergeCell ref="T80:Y80"/>
    <mergeCell ref="Z80:AE80"/>
    <mergeCell ref="AF80:AK80"/>
    <mergeCell ref="T77:Y77"/>
    <mergeCell ref="Z77:AE77"/>
    <mergeCell ref="AF77:AK77"/>
    <mergeCell ref="B78:G78"/>
    <mergeCell ref="H78:M78"/>
    <mergeCell ref="N78:S78"/>
    <mergeCell ref="T78:Y78"/>
    <mergeCell ref="Z78:AE78"/>
    <mergeCell ref="AF78:AK78"/>
    <mergeCell ref="B75:G75"/>
    <mergeCell ref="H75:M75"/>
    <mergeCell ref="N75:S75"/>
    <mergeCell ref="T75:Y75"/>
    <mergeCell ref="Z75:AE75"/>
    <mergeCell ref="AF75:AK75"/>
    <mergeCell ref="B76:G76"/>
    <mergeCell ref="H76:M76"/>
    <mergeCell ref="N76:S76"/>
    <mergeCell ref="T76:Y76"/>
    <mergeCell ref="Z76:AE76"/>
    <mergeCell ref="AF76:AK76"/>
    <mergeCell ref="AF69:AK69"/>
    <mergeCell ref="B70:G70"/>
    <mergeCell ref="H70:M70"/>
    <mergeCell ref="N70:S70"/>
    <mergeCell ref="T70:Y70"/>
    <mergeCell ref="Z70:AE70"/>
    <mergeCell ref="AF70:AK70"/>
    <mergeCell ref="B71:G71"/>
    <mergeCell ref="H71:M71"/>
    <mergeCell ref="N71:S71"/>
    <mergeCell ref="T71:Y71"/>
    <mergeCell ref="Z71:AE71"/>
    <mergeCell ref="AF71:AK71"/>
    <mergeCell ref="AF63:AK63"/>
    <mergeCell ref="H64:M64"/>
    <mergeCell ref="N64:S64"/>
    <mergeCell ref="T64:Y64"/>
    <mergeCell ref="Z64:AE64"/>
    <mergeCell ref="AF64:AK64"/>
    <mergeCell ref="B67:G68"/>
    <mergeCell ref="H67:Y67"/>
    <mergeCell ref="Z67:AE68"/>
    <mergeCell ref="AF67:AK68"/>
    <mergeCell ref="H68:M68"/>
    <mergeCell ref="N68:S68"/>
    <mergeCell ref="T68:Y68"/>
    <mergeCell ref="B64:G64"/>
    <mergeCell ref="B63:G63"/>
    <mergeCell ref="H63:M63"/>
    <mergeCell ref="N63:S63"/>
    <mergeCell ref="T63:Y63"/>
    <mergeCell ref="Z63:AE63"/>
    <mergeCell ref="AF60:AK61"/>
    <mergeCell ref="H61:M61"/>
    <mergeCell ref="N61:S61"/>
    <mergeCell ref="T61:Y61"/>
    <mergeCell ref="H62:M62"/>
    <mergeCell ref="N62:S62"/>
    <mergeCell ref="T62:Y62"/>
    <mergeCell ref="Z62:AE62"/>
    <mergeCell ref="AF62:AK62"/>
    <mergeCell ref="R55:V55"/>
    <mergeCell ref="W55:AA55"/>
    <mergeCell ref="B56:G56"/>
    <mergeCell ref="H56:L56"/>
    <mergeCell ref="M56:Q56"/>
    <mergeCell ref="R56:V56"/>
    <mergeCell ref="B57:G57"/>
    <mergeCell ref="B60:G61"/>
    <mergeCell ref="H60:Y60"/>
    <mergeCell ref="Z60:AE61"/>
    <mergeCell ref="W56:AA56"/>
    <mergeCell ref="H57:L57"/>
    <mergeCell ref="M57:Q57"/>
    <mergeCell ref="R57:V57"/>
    <mergeCell ref="W57:AA57"/>
    <mergeCell ref="B55:G55"/>
    <mergeCell ref="H55:L55"/>
    <mergeCell ref="M55:Q55"/>
    <mergeCell ref="B62:G62"/>
    <mergeCell ref="M44:Q44"/>
    <mergeCell ref="R44:V44"/>
    <mergeCell ref="W44:AA44"/>
    <mergeCell ref="B45:G45"/>
    <mergeCell ref="H45:L45"/>
    <mergeCell ref="M45:Q45"/>
    <mergeCell ref="R45:V45"/>
    <mergeCell ref="W45:AA45"/>
    <mergeCell ref="B46:G46"/>
    <mergeCell ref="H46:L46"/>
    <mergeCell ref="M46:Q46"/>
    <mergeCell ref="R46:V46"/>
    <mergeCell ref="W46:AA46"/>
    <mergeCell ref="B44:G44"/>
    <mergeCell ref="H44:L44"/>
    <mergeCell ref="AF34:AK34"/>
    <mergeCell ref="H35:M35"/>
    <mergeCell ref="N35:S35"/>
    <mergeCell ref="T35:Y35"/>
    <mergeCell ref="Z35:AE35"/>
    <mergeCell ref="AF35:AK35"/>
    <mergeCell ref="H38:V38"/>
    <mergeCell ref="W38:AA38"/>
    <mergeCell ref="H39:L39"/>
    <mergeCell ref="M39:Q39"/>
    <mergeCell ref="R39:V39"/>
    <mergeCell ref="W39:AA39"/>
    <mergeCell ref="B42:G42"/>
    <mergeCell ref="H42:L42"/>
    <mergeCell ref="M42:Q42"/>
    <mergeCell ref="R42:V42"/>
    <mergeCell ref="W42:AA42"/>
    <mergeCell ref="AF31:AK31"/>
    <mergeCell ref="H32:M32"/>
    <mergeCell ref="N32:S32"/>
    <mergeCell ref="T32:Y32"/>
    <mergeCell ref="Z32:AE32"/>
    <mergeCell ref="AF32:AK32"/>
    <mergeCell ref="H33:M33"/>
    <mergeCell ref="N33:S33"/>
    <mergeCell ref="T33:Y33"/>
    <mergeCell ref="Z33:AE33"/>
    <mergeCell ref="AF33:AK33"/>
    <mergeCell ref="AF28:AK28"/>
    <mergeCell ref="H29:M29"/>
    <mergeCell ref="N29:S29"/>
    <mergeCell ref="T29:Y29"/>
    <mergeCell ref="Z29:AE29"/>
    <mergeCell ref="AF29:AK29"/>
    <mergeCell ref="H30:M30"/>
    <mergeCell ref="N30:S30"/>
    <mergeCell ref="T30:Y30"/>
    <mergeCell ref="Z30:AE30"/>
    <mergeCell ref="AF30:AK30"/>
    <mergeCell ref="AF25:AK25"/>
    <mergeCell ref="B26:G26"/>
    <mergeCell ref="H26:M26"/>
    <mergeCell ref="N26:S26"/>
    <mergeCell ref="T26:Y26"/>
    <mergeCell ref="Z26:AE26"/>
    <mergeCell ref="AF26:AK26"/>
    <mergeCell ref="B27:G27"/>
    <mergeCell ref="H27:M27"/>
    <mergeCell ref="N27:S27"/>
    <mergeCell ref="T27:Y27"/>
    <mergeCell ref="Z27:AE27"/>
    <mergeCell ref="AF27:AK27"/>
    <mergeCell ref="E177:F178"/>
    <mergeCell ref="H177:J177"/>
    <mergeCell ref="B168:G169"/>
    <mergeCell ref="L170:O170"/>
    <mergeCell ref="Q170:T170"/>
    <mergeCell ref="G174:H174"/>
    <mergeCell ref="B175:I176"/>
    <mergeCell ref="U165:Y165"/>
    <mergeCell ref="G148:H148"/>
    <mergeCell ref="B149:I150"/>
    <mergeCell ref="N151:P151"/>
    <mergeCell ref="Q151:Q152"/>
    <mergeCell ref="R151:V151"/>
    <mergeCell ref="W151:W152"/>
    <mergeCell ref="X151:Z152"/>
    <mergeCell ref="L156:O156"/>
    <mergeCell ref="Q156:T156"/>
    <mergeCell ref="G160:H160"/>
    <mergeCell ref="B161:I162"/>
    <mergeCell ref="AA151:AA152"/>
    <mergeCell ref="AB151:AE152"/>
    <mergeCell ref="N152:P152"/>
    <mergeCell ref="R152:V152"/>
    <mergeCell ref="B154:G155"/>
    <mergeCell ref="B131:C131"/>
    <mergeCell ref="D131:I131"/>
    <mergeCell ref="J131:P131"/>
    <mergeCell ref="Q131:W131"/>
    <mergeCell ref="X131:AB131"/>
    <mergeCell ref="AC131:AG131"/>
    <mergeCell ref="O140:R140"/>
    <mergeCell ref="T140:Y140"/>
    <mergeCell ref="B142:G143"/>
    <mergeCell ref="L144:O144"/>
    <mergeCell ref="Q144:T144"/>
    <mergeCell ref="AF151:AF152"/>
    <mergeCell ref="AG151:AK152"/>
    <mergeCell ref="Q123:W123"/>
    <mergeCell ref="X123:AB123"/>
    <mergeCell ref="D124:I124"/>
    <mergeCell ref="J124:P124"/>
    <mergeCell ref="Q124:W124"/>
    <mergeCell ref="X124:AB124"/>
    <mergeCell ref="AC122:AG122"/>
    <mergeCell ref="AH122:AO122"/>
    <mergeCell ref="AP122:AS122"/>
    <mergeCell ref="AC123:AG123"/>
    <mergeCell ref="AH123:AO123"/>
    <mergeCell ref="AP123:AS123"/>
    <mergeCell ref="AC124:AG124"/>
    <mergeCell ref="AH124:AO124"/>
    <mergeCell ref="AP124:AS124"/>
    <mergeCell ref="C117:E117"/>
    <mergeCell ref="C118:E118"/>
    <mergeCell ref="C119:E119"/>
    <mergeCell ref="W94:AA94"/>
    <mergeCell ref="B95:G95"/>
    <mergeCell ref="H95:L95"/>
    <mergeCell ref="B96:G96"/>
    <mergeCell ref="H96:L96"/>
    <mergeCell ref="B82:G82"/>
    <mergeCell ref="H82:M82"/>
    <mergeCell ref="N82:S82"/>
    <mergeCell ref="T82:Y82"/>
    <mergeCell ref="Z82:AE82"/>
    <mergeCell ref="AF82:AK82"/>
    <mergeCell ref="B72:G72"/>
    <mergeCell ref="H72:M72"/>
    <mergeCell ref="N72:S72"/>
    <mergeCell ref="T72:Y72"/>
    <mergeCell ref="Z72:AE72"/>
    <mergeCell ref="AF72:AK72"/>
    <mergeCell ref="B73:G73"/>
    <mergeCell ref="H73:M73"/>
    <mergeCell ref="N73:S73"/>
    <mergeCell ref="T73:Y73"/>
    <mergeCell ref="Z73:AE73"/>
    <mergeCell ref="AF73:AK73"/>
    <mergeCell ref="B74:G74"/>
    <mergeCell ref="H74:M74"/>
    <mergeCell ref="N74:S74"/>
    <mergeCell ref="T74:Y74"/>
    <mergeCell ref="Z74:AE74"/>
    <mergeCell ref="AF74:AK74"/>
    <mergeCell ref="B77:G77"/>
    <mergeCell ref="H77:M77"/>
    <mergeCell ref="N77:S77"/>
    <mergeCell ref="B69:G69"/>
    <mergeCell ref="H69:M69"/>
    <mergeCell ref="N69:S69"/>
    <mergeCell ref="T69:Y69"/>
    <mergeCell ref="Z69:AE69"/>
    <mergeCell ref="B53:G53"/>
    <mergeCell ref="H53:L53"/>
    <mergeCell ref="M53:Q53"/>
    <mergeCell ref="R53:V53"/>
    <mergeCell ref="W53:AA53"/>
    <mergeCell ref="B54:G54"/>
    <mergeCell ref="H54:L54"/>
    <mergeCell ref="M54:Q54"/>
    <mergeCell ref="R54:V54"/>
    <mergeCell ref="W54:AA54"/>
    <mergeCell ref="B52:G52"/>
    <mergeCell ref="B51:G51"/>
    <mergeCell ref="H51:L51"/>
    <mergeCell ref="M51:Q51"/>
    <mergeCell ref="R51:V51"/>
    <mergeCell ref="W51:AA51"/>
    <mergeCell ref="H52:L52"/>
    <mergeCell ref="M52:Q52"/>
    <mergeCell ref="R52:V52"/>
    <mergeCell ref="W52:AA52"/>
    <mergeCell ref="B50:G50"/>
    <mergeCell ref="B49:G49"/>
    <mergeCell ref="H49:L49"/>
    <mergeCell ref="M49:Q49"/>
    <mergeCell ref="R49:V49"/>
    <mergeCell ref="W49:AA49"/>
    <mergeCell ref="H50:L50"/>
    <mergeCell ref="M50:Q50"/>
    <mergeCell ref="R50:V50"/>
    <mergeCell ref="W50:AA50"/>
    <mergeCell ref="B48:G48"/>
    <mergeCell ref="B47:G47"/>
    <mergeCell ref="H47:L47"/>
    <mergeCell ref="M47:Q47"/>
    <mergeCell ref="R47:V47"/>
    <mergeCell ref="W47:AA47"/>
    <mergeCell ref="H48:L48"/>
    <mergeCell ref="M48:Q48"/>
    <mergeCell ref="R48:V48"/>
    <mergeCell ref="W48:AA48"/>
    <mergeCell ref="B43:G43"/>
    <mergeCell ref="H43:L43"/>
    <mergeCell ref="M43:Q43"/>
    <mergeCell ref="R43:V43"/>
    <mergeCell ref="W43:AA43"/>
    <mergeCell ref="B41:G41"/>
    <mergeCell ref="B40:G40"/>
    <mergeCell ref="H40:L40"/>
    <mergeCell ref="M40:Q40"/>
    <mergeCell ref="R40:V40"/>
    <mergeCell ref="W40:AA40"/>
    <mergeCell ref="H41:L41"/>
    <mergeCell ref="M41:Q41"/>
    <mergeCell ref="R41:V41"/>
    <mergeCell ref="W41:AA41"/>
    <mergeCell ref="B35:G35"/>
    <mergeCell ref="B38:G39"/>
    <mergeCell ref="B33:G33"/>
    <mergeCell ref="B34:G34"/>
    <mergeCell ref="H34:M34"/>
    <mergeCell ref="N34:S34"/>
    <mergeCell ref="T34:Y34"/>
    <mergeCell ref="Z34:AE34"/>
    <mergeCell ref="B31:G31"/>
    <mergeCell ref="B32:G32"/>
    <mergeCell ref="H31:M31"/>
    <mergeCell ref="N31:S31"/>
    <mergeCell ref="T31:Y31"/>
    <mergeCell ref="Z31:AE31"/>
    <mergeCell ref="B29:G29"/>
    <mergeCell ref="B30:G30"/>
    <mergeCell ref="B24:G24"/>
    <mergeCell ref="H24:M24"/>
    <mergeCell ref="N24:S24"/>
    <mergeCell ref="T24:Y24"/>
    <mergeCell ref="Z24:AE24"/>
    <mergeCell ref="B25:G25"/>
    <mergeCell ref="H25:M25"/>
    <mergeCell ref="N25:S25"/>
    <mergeCell ref="T25:Y25"/>
    <mergeCell ref="Z25:AE25"/>
    <mergeCell ref="B28:G28"/>
    <mergeCell ref="H28:M28"/>
    <mergeCell ref="N28:S28"/>
    <mergeCell ref="T28:Y28"/>
    <mergeCell ref="Z28:AE28"/>
    <mergeCell ref="AF24:AK24"/>
    <mergeCell ref="B23:G23"/>
    <mergeCell ref="H23:M23"/>
    <mergeCell ref="N23:S23"/>
    <mergeCell ref="T23:Y23"/>
    <mergeCell ref="Z23:AE23"/>
    <mergeCell ref="AF23:AK23"/>
    <mergeCell ref="B22:G22"/>
    <mergeCell ref="H22:M22"/>
    <mergeCell ref="N22:S22"/>
    <mergeCell ref="T22:Y22"/>
    <mergeCell ref="Z22:AE22"/>
    <mergeCell ref="AF22:AK22"/>
    <mergeCell ref="B21:G21"/>
    <mergeCell ref="H21:M21"/>
    <mergeCell ref="N21:S21"/>
    <mergeCell ref="T21:Y21"/>
    <mergeCell ref="Z21:AE21"/>
    <mergeCell ref="AF21:AK21"/>
    <mergeCell ref="B20:G20"/>
    <mergeCell ref="H20:M20"/>
    <mergeCell ref="N20:S20"/>
    <mergeCell ref="T20:Y20"/>
    <mergeCell ref="Z20:AE20"/>
    <mergeCell ref="AF20:AK20"/>
    <mergeCell ref="B19:G19"/>
    <mergeCell ref="H19:M19"/>
    <mergeCell ref="N19:S19"/>
    <mergeCell ref="T19:Y19"/>
    <mergeCell ref="Z19:AE19"/>
    <mergeCell ref="AF19:AK19"/>
    <mergeCell ref="B18:G18"/>
    <mergeCell ref="H18:M18"/>
    <mergeCell ref="N18:S18"/>
    <mergeCell ref="T18:Y18"/>
    <mergeCell ref="Z18:AE18"/>
    <mergeCell ref="AF18:AK18"/>
    <mergeCell ref="B16:G17"/>
    <mergeCell ref="H16:Y16"/>
    <mergeCell ref="Z16:AE17"/>
    <mergeCell ref="AF16:AK17"/>
    <mergeCell ref="H17:M17"/>
    <mergeCell ref="N17:S17"/>
    <mergeCell ref="T17:Y17"/>
    <mergeCell ref="B13:G13"/>
    <mergeCell ref="H13:M13"/>
    <mergeCell ref="N13:S13"/>
    <mergeCell ref="T13:Y13"/>
    <mergeCell ref="Z13:AE13"/>
    <mergeCell ref="AF13:AK13"/>
    <mergeCell ref="B12:G12"/>
    <mergeCell ref="H12:M12"/>
    <mergeCell ref="N12:S12"/>
    <mergeCell ref="T12:Y12"/>
    <mergeCell ref="Z12:AE12"/>
    <mergeCell ref="AF12:AK12"/>
    <mergeCell ref="B11:G11"/>
    <mergeCell ref="H11:M11"/>
    <mergeCell ref="N11:S11"/>
    <mergeCell ref="T11:Y11"/>
    <mergeCell ref="Z11:AE11"/>
    <mergeCell ref="AF11:AK11"/>
    <mergeCell ref="B9:G10"/>
    <mergeCell ref="H9:Y9"/>
    <mergeCell ref="Z9:AE10"/>
    <mergeCell ref="AF9:AK10"/>
    <mergeCell ref="H10:M10"/>
    <mergeCell ref="N10:S10"/>
    <mergeCell ref="T10:Y10"/>
    <mergeCell ref="B4:G4"/>
    <mergeCell ref="H4:M4"/>
    <mergeCell ref="N4:S4"/>
    <mergeCell ref="B5:G5"/>
    <mergeCell ref="H5:M5"/>
    <mergeCell ref="N5:S5"/>
  </mergeCells>
  <phoneticPr fontId="8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 sizeWithCells="1">
              <from>
                <xdr:col>6</xdr:col>
                <xdr:colOff>28575</xdr:colOff>
                <xdr:row>0</xdr:row>
                <xdr:rowOff>0</xdr:rowOff>
              </from>
              <to>
                <xdr:col>20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2049" r:id="rId4"/>
      </mc:Fallback>
    </mc:AlternateContent>
    <mc:AlternateContent xmlns:mc="http://schemas.openxmlformats.org/markup-compatibility/2006">
      <mc:Choice Requires="x14">
        <oleObject progId="Equation.DSMT4" shapeId="2050" r:id="rId6">
          <objectPr defaultSize="0" autoPict="0" r:id="rId7">
            <anchor moveWithCells="1" sizeWithCells="1">
              <from>
                <xdr:col>6</xdr:col>
                <xdr:colOff>28575</xdr:colOff>
                <xdr:row>0</xdr:row>
                <xdr:rowOff>0</xdr:rowOff>
              </from>
              <to>
                <xdr:col>20</xdr:col>
                <xdr:colOff>38100</xdr:colOff>
                <xdr:row>0</xdr:row>
                <xdr:rowOff>0</xdr:rowOff>
              </to>
            </anchor>
          </objectPr>
        </oleObject>
      </mc:Choice>
      <mc:Fallback>
        <oleObject progId="Equation.DSMT4" shapeId="2050" r:id="rId6"/>
      </mc:Fallback>
    </mc:AlternateContent>
    <mc:AlternateContent xmlns:mc="http://schemas.openxmlformats.org/markup-compatibility/2006">
      <mc:Choice Requires="x14">
        <oleObject progId="Equation.3" shapeId="2077" r:id="rId8">
          <objectPr defaultSize="0" r:id="rId9">
            <anchor moveWithCells="1">
              <from>
                <xdr:col>1</xdr:col>
                <xdr:colOff>142875</xdr:colOff>
                <xdr:row>110</xdr:row>
                <xdr:rowOff>76200</xdr:rowOff>
              </from>
              <to>
                <xdr:col>25</xdr:col>
                <xdr:colOff>19050</xdr:colOff>
                <xdr:row>111</xdr:row>
                <xdr:rowOff>142875</xdr:rowOff>
              </to>
            </anchor>
          </objectPr>
        </oleObject>
      </mc:Choice>
      <mc:Fallback>
        <oleObject progId="Equation.3" shapeId="2077" r:id="rId8"/>
      </mc:Fallback>
    </mc:AlternateContent>
    <mc:AlternateContent xmlns:mc="http://schemas.openxmlformats.org/markup-compatibility/2006">
      <mc:Choice Requires="x14">
        <oleObject progId="Equation.DSMT4" shapeId="2078" r:id="rId10">
          <objectPr defaultSize="0" r:id="rId11">
            <anchor moveWithCells="1">
              <from>
                <xdr:col>10</xdr:col>
                <xdr:colOff>76200</xdr:colOff>
                <xdr:row>134</xdr:row>
                <xdr:rowOff>190500</xdr:rowOff>
              </from>
              <to>
                <xdr:col>40</xdr:col>
                <xdr:colOff>38100</xdr:colOff>
                <xdr:row>137</xdr:row>
                <xdr:rowOff>9525</xdr:rowOff>
              </to>
            </anchor>
          </objectPr>
        </oleObject>
      </mc:Choice>
      <mc:Fallback>
        <oleObject progId="Equation.DSMT4" shapeId="2078" r:id="rId10"/>
      </mc:Fallback>
    </mc:AlternateContent>
    <mc:AlternateContent xmlns:mc="http://schemas.openxmlformats.org/markup-compatibility/2006">
      <mc:Choice Requires="x14">
        <oleObject progId="Equation.DSMT4" shapeId="2079" r:id="rId12">
          <objectPr defaultSize="0" autoPict="0" r:id="rId13">
            <anchor moveWithCells="1">
              <from>
                <xdr:col>7</xdr:col>
                <xdr:colOff>133350</xdr:colOff>
                <xdr:row>141</xdr:row>
                <xdr:rowOff>9525</xdr:rowOff>
              </from>
              <to>
                <xdr:col>15</xdr:col>
                <xdr:colOff>47625</xdr:colOff>
                <xdr:row>143</xdr:row>
                <xdr:rowOff>19050</xdr:rowOff>
              </to>
            </anchor>
          </objectPr>
        </oleObject>
      </mc:Choice>
      <mc:Fallback>
        <oleObject progId="Equation.DSMT4" shapeId="2079" r:id="rId12"/>
      </mc:Fallback>
    </mc:AlternateContent>
    <mc:AlternateContent xmlns:mc="http://schemas.openxmlformats.org/markup-compatibility/2006">
      <mc:Choice Requires="x14">
        <oleObject progId="Equation.DSMT4" shapeId="2080" r:id="rId14">
          <objectPr defaultSize="0" r:id="rId15">
            <anchor moveWithCells="1">
              <from>
                <xdr:col>10</xdr:col>
                <xdr:colOff>9525</xdr:colOff>
                <xdr:row>147</xdr:row>
                <xdr:rowOff>209550</xdr:rowOff>
              </from>
              <to>
                <xdr:col>26</xdr:col>
                <xdr:colOff>85725</xdr:colOff>
                <xdr:row>150</xdr:row>
                <xdr:rowOff>28575</xdr:rowOff>
              </to>
            </anchor>
          </objectPr>
        </oleObject>
      </mc:Choice>
      <mc:Fallback>
        <oleObject progId="Equation.DSMT4" shapeId="2080" r:id="rId14"/>
      </mc:Fallback>
    </mc:AlternateContent>
    <mc:AlternateContent xmlns:mc="http://schemas.openxmlformats.org/markup-compatibility/2006">
      <mc:Choice Requires="x14">
        <oleObject progId="Equation.DSMT4" shapeId="2081" r:id="rId16">
          <objectPr defaultSize="0" r:id="rId17">
            <anchor moveWithCells="1">
              <from>
                <xdr:col>13</xdr:col>
                <xdr:colOff>85725</xdr:colOff>
                <xdr:row>151</xdr:row>
                <xdr:rowOff>0</xdr:rowOff>
              </from>
              <to>
                <xdr:col>15</xdr:col>
                <xdr:colOff>19050</xdr:colOff>
                <xdr:row>152</xdr:row>
                <xdr:rowOff>0</xdr:rowOff>
              </to>
            </anchor>
          </objectPr>
        </oleObject>
      </mc:Choice>
      <mc:Fallback>
        <oleObject progId="Equation.DSMT4" shapeId="2081" r:id="rId16"/>
      </mc:Fallback>
    </mc:AlternateContent>
    <mc:AlternateContent xmlns:mc="http://schemas.openxmlformats.org/markup-compatibility/2006">
      <mc:Choice Requires="x14">
        <oleObject progId="Equation.DSMT4" shapeId="2082" r:id="rId18">
          <objectPr defaultSize="0" r:id="rId19">
            <anchor moveWithCells="1">
              <from>
                <xdr:col>8</xdr:col>
                <xdr:colOff>19050</xdr:colOff>
                <xdr:row>153</xdr:row>
                <xdr:rowOff>9525</xdr:rowOff>
              </from>
              <to>
                <xdr:col>14</xdr:col>
                <xdr:colOff>142875</xdr:colOff>
                <xdr:row>155</xdr:row>
                <xdr:rowOff>9525</xdr:rowOff>
              </to>
            </anchor>
          </objectPr>
        </oleObject>
      </mc:Choice>
      <mc:Fallback>
        <oleObject progId="Equation.DSMT4" shapeId="2082" r:id="rId18"/>
      </mc:Fallback>
    </mc:AlternateContent>
    <mc:AlternateContent xmlns:mc="http://schemas.openxmlformats.org/markup-compatibility/2006">
      <mc:Choice Requires="x14">
        <oleObject progId="Equation.DSMT4" shapeId="2083" r:id="rId20">
          <objectPr defaultSize="0" r:id="rId21">
            <anchor moveWithCells="1">
              <from>
                <xdr:col>8</xdr:col>
                <xdr:colOff>114300</xdr:colOff>
                <xdr:row>193</xdr:row>
                <xdr:rowOff>28575</xdr:rowOff>
              </from>
              <to>
                <xdr:col>13</xdr:col>
                <xdr:colOff>142875</xdr:colOff>
                <xdr:row>194</xdr:row>
                <xdr:rowOff>190500</xdr:rowOff>
              </to>
            </anchor>
          </objectPr>
        </oleObject>
      </mc:Choice>
      <mc:Fallback>
        <oleObject progId="Equation.DSMT4" shapeId="2083" r:id="rId20"/>
      </mc:Fallback>
    </mc:AlternateContent>
    <mc:AlternateContent xmlns:mc="http://schemas.openxmlformats.org/markup-compatibility/2006">
      <mc:Choice Requires="x14">
        <oleObject progId="Equation.DSMT4" shapeId="2084" r:id="rId22">
          <objectPr defaultSize="0" r:id="rId23">
            <anchor moveWithCells="1">
              <from>
                <xdr:col>7</xdr:col>
                <xdr:colOff>142875</xdr:colOff>
                <xdr:row>196</xdr:row>
                <xdr:rowOff>9525</xdr:rowOff>
              </from>
              <to>
                <xdr:col>15</xdr:col>
                <xdr:colOff>28575</xdr:colOff>
                <xdr:row>198</xdr:row>
                <xdr:rowOff>9525</xdr:rowOff>
              </to>
            </anchor>
          </objectPr>
        </oleObject>
      </mc:Choice>
      <mc:Fallback>
        <oleObject progId="Equation.DSMT4" shapeId="2084" r:id="rId22"/>
      </mc:Fallback>
    </mc:AlternateContent>
    <mc:AlternateContent xmlns:mc="http://schemas.openxmlformats.org/markup-compatibility/2006">
      <mc:Choice Requires="x14">
        <oleObject progId="Equation.3" shapeId="2085" r:id="rId24">
          <objectPr defaultSize="0" r:id="rId25">
            <anchor moveWithCells="1">
              <from>
                <xdr:col>5</xdr:col>
                <xdr:colOff>0</xdr:colOff>
                <xdr:row>202</xdr:row>
                <xdr:rowOff>200025</xdr:rowOff>
              </from>
              <to>
                <xdr:col>43</xdr:col>
                <xdr:colOff>0</xdr:colOff>
                <xdr:row>204</xdr:row>
                <xdr:rowOff>0</xdr:rowOff>
              </to>
            </anchor>
          </objectPr>
        </oleObject>
      </mc:Choice>
      <mc:Fallback>
        <oleObject progId="Equation.3" shapeId="2085" r:id="rId24"/>
      </mc:Fallback>
    </mc:AlternateContent>
    <mc:AlternateContent xmlns:mc="http://schemas.openxmlformats.org/markup-compatibility/2006">
      <mc:Choice Requires="x14">
        <oleObject progId="Equation.3" shapeId="2086" r:id="rId26">
          <objectPr defaultSize="0" r:id="rId27">
            <anchor moveWithCells="1">
              <from>
                <xdr:col>2</xdr:col>
                <xdr:colOff>28575</xdr:colOff>
                <xdr:row>207</xdr:row>
                <xdr:rowOff>19050</xdr:rowOff>
              </from>
              <to>
                <xdr:col>10</xdr:col>
                <xdr:colOff>0</xdr:colOff>
                <xdr:row>209</xdr:row>
                <xdr:rowOff>200025</xdr:rowOff>
              </to>
            </anchor>
          </objectPr>
        </oleObject>
      </mc:Choice>
      <mc:Fallback>
        <oleObject progId="Equation.3" shapeId="2086" r:id="rId26"/>
      </mc:Fallback>
    </mc:AlternateContent>
    <mc:AlternateContent xmlns:mc="http://schemas.openxmlformats.org/markup-compatibility/2006">
      <mc:Choice Requires="x14">
        <oleObject progId="Equation.3" shapeId="2087" r:id="rId28">
          <objectPr defaultSize="0" r:id="rId29">
            <anchor moveWithCells="1">
              <from>
                <xdr:col>9</xdr:col>
                <xdr:colOff>114300</xdr:colOff>
                <xdr:row>208</xdr:row>
                <xdr:rowOff>19050</xdr:rowOff>
              </from>
              <to>
                <xdr:col>14</xdr:col>
                <xdr:colOff>104775</xdr:colOff>
                <xdr:row>209</xdr:row>
                <xdr:rowOff>9525</xdr:rowOff>
              </to>
            </anchor>
          </objectPr>
        </oleObject>
      </mc:Choice>
      <mc:Fallback>
        <oleObject progId="Equation.3" shapeId="2087" r:id="rId28"/>
      </mc:Fallback>
    </mc:AlternateContent>
    <mc:AlternateContent xmlns:mc="http://schemas.openxmlformats.org/markup-compatibility/2006">
      <mc:Choice Requires="x14">
        <oleObject progId="Equation.DSMT4" shapeId="2088" r:id="rId30">
          <objectPr defaultSize="0" r:id="rId31">
            <anchor moveWithCells="1">
              <from>
                <xdr:col>10</xdr:col>
                <xdr:colOff>66675</xdr:colOff>
                <xdr:row>159</xdr:row>
                <xdr:rowOff>190500</xdr:rowOff>
              </from>
              <to>
                <xdr:col>27</xdr:col>
                <xdr:colOff>28575</xdr:colOff>
                <xdr:row>162</xdr:row>
                <xdr:rowOff>38100</xdr:rowOff>
              </to>
            </anchor>
          </objectPr>
        </oleObject>
      </mc:Choice>
      <mc:Fallback>
        <oleObject progId="Equation.DSMT4" shapeId="2088" r:id="rId30"/>
      </mc:Fallback>
    </mc:AlternateContent>
    <mc:AlternateContent xmlns:mc="http://schemas.openxmlformats.org/markup-compatibility/2006">
      <mc:Choice Requires="x14">
        <oleObject progId="Equation.DSMT4" shapeId="2089" r:id="rId32">
          <objectPr defaultSize="0" r:id="rId33">
            <anchor moveWithCells="1">
              <from>
                <xdr:col>8</xdr:col>
                <xdr:colOff>66675</xdr:colOff>
                <xdr:row>167</xdr:row>
                <xdr:rowOff>9525</xdr:rowOff>
              </from>
              <to>
                <xdr:col>14</xdr:col>
                <xdr:colOff>85725</xdr:colOff>
                <xdr:row>169</xdr:row>
                <xdr:rowOff>9525</xdr:rowOff>
              </to>
            </anchor>
          </objectPr>
        </oleObject>
      </mc:Choice>
      <mc:Fallback>
        <oleObject progId="Equation.DSMT4" shapeId="2089" r:id="rId32"/>
      </mc:Fallback>
    </mc:AlternateContent>
    <mc:AlternateContent xmlns:mc="http://schemas.openxmlformats.org/markup-compatibility/2006">
      <mc:Choice Requires="x14">
        <oleObject progId="Equation.DSMT4" shapeId="2090" r:id="rId34">
          <objectPr defaultSize="0" r:id="rId35">
            <anchor moveWithCells="1">
              <from>
                <xdr:col>10</xdr:col>
                <xdr:colOff>142875</xdr:colOff>
                <xdr:row>173</xdr:row>
                <xdr:rowOff>209550</xdr:rowOff>
              </from>
              <to>
                <xdr:col>30</xdr:col>
                <xdr:colOff>0</xdr:colOff>
                <xdr:row>176</xdr:row>
                <xdr:rowOff>28575</xdr:rowOff>
              </to>
            </anchor>
          </objectPr>
        </oleObject>
      </mc:Choice>
      <mc:Fallback>
        <oleObject progId="Equation.DSMT4" shapeId="2090" r:id="rId34"/>
      </mc:Fallback>
    </mc:AlternateContent>
    <mc:AlternateContent xmlns:mc="http://schemas.openxmlformats.org/markup-compatibility/2006">
      <mc:Choice Requires="x14">
        <oleObject progId="Equation.DSMT4" shapeId="2091" r:id="rId36">
          <objectPr defaultSize="0" r:id="rId37">
            <anchor moveWithCells="1">
              <from>
                <xdr:col>8</xdr:col>
                <xdr:colOff>104775</xdr:colOff>
                <xdr:row>180</xdr:row>
                <xdr:rowOff>19050</xdr:rowOff>
              </from>
              <to>
                <xdr:col>14</xdr:col>
                <xdr:colOff>66675</xdr:colOff>
                <xdr:row>182</xdr:row>
                <xdr:rowOff>0</xdr:rowOff>
              </to>
            </anchor>
          </objectPr>
        </oleObject>
      </mc:Choice>
      <mc:Fallback>
        <oleObject progId="Equation.DSMT4" shapeId="2091" r:id="rId36"/>
      </mc:Fallback>
    </mc:AlternateContent>
    <mc:AlternateContent xmlns:mc="http://schemas.openxmlformats.org/markup-compatibility/2006">
      <mc:Choice Requires="x14">
        <oleObject progId="Equation.DSMT4" shapeId="2092" r:id="rId38">
          <objectPr defaultSize="0" r:id="rId39">
            <anchor moveWithCells="1">
              <from>
                <xdr:col>12</xdr:col>
                <xdr:colOff>133350</xdr:colOff>
                <xdr:row>136</xdr:row>
                <xdr:rowOff>200025</xdr:rowOff>
              </from>
              <to>
                <xdr:col>40</xdr:col>
                <xdr:colOff>9525</xdr:colOff>
                <xdr:row>139</xdr:row>
                <xdr:rowOff>0</xdr:rowOff>
              </to>
            </anchor>
          </objectPr>
        </oleObject>
      </mc:Choice>
      <mc:Fallback>
        <oleObject progId="Equation.DSMT4" shapeId="2092" r:id="rId38"/>
      </mc:Fallback>
    </mc:AlternateContent>
    <mc:AlternateContent xmlns:mc="http://schemas.openxmlformats.org/markup-compatibility/2006">
      <mc:Choice Requires="x14">
        <oleObject progId="Equation.DSMT4" shapeId="2093" r:id="rId40">
          <objectPr defaultSize="0" r:id="rId41">
            <anchor moveWithCells="1">
              <from>
                <xdr:col>13</xdr:col>
                <xdr:colOff>114300</xdr:colOff>
                <xdr:row>137</xdr:row>
                <xdr:rowOff>0</xdr:rowOff>
              </from>
              <to>
                <xdr:col>21</xdr:col>
                <xdr:colOff>123825</xdr:colOff>
                <xdr:row>138</xdr:row>
                <xdr:rowOff>0</xdr:rowOff>
              </to>
            </anchor>
          </objectPr>
        </oleObject>
      </mc:Choice>
      <mc:Fallback>
        <oleObject progId="Equation.DSMT4" shapeId="2093" r:id="rId40"/>
      </mc:Fallback>
    </mc:AlternateContent>
    <mc:AlternateContent xmlns:mc="http://schemas.openxmlformats.org/markup-compatibility/2006">
      <mc:Choice Requires="x14">
        <oleObject progId="Equation.DSMT4" shapeId="2094" r:id="rId42">
          <objectPr defaultSize="0" r:id="rId41">
            <anchor moveWithCells="1">
              <from>
                <xdr:col>22</xdr:col>
                <xdr:colOff>114300</xdr:colOff>
                <xdr:row>137</xdr:row>
                <xdr:rowOff>0</xdr:rowOff>
              </from>
              <to>
                <xdr:col>30</xdr:col>
                <xdr:colOff>123825</xdr:colOff>
                <xdr:row>138</xdr:row>
                <xdr:rowOff>0</xdr:rowOff>
              </to>
            </anchor>
          </objectPr>
        </oleObject>
      </mc:Choice>
      <mc:Fallback>
        <oleObject progId="Equation.DSMT4" shapeId="2094" r:id="rId42"/>
      </mc:Fallback>
    </mc:AlternateContent>
    <mc:AlternateContent xmlns:mc="http://schemas.openxmlformats.org/markup-compatibility/2006">
      <mc:Choice Requires="x14">
        <oleObject progId="Equation.DSMT4" shapeId="2095" r:id="rId43">
          <objectPr defaultSize="0" r:id="rId41">
            <anchor moveWithCells="1">
              <from>
                <xdr:col>31</xdr:col>
                <xdr:colOff>114300</xdr:colOff>
                <xdr:row>137</xdr:row>
                <xdr:rowOff>0</xdr:rowOff>
              </from>
              <to>
                <xdr:col>39</xdr:col>
                <xdr:colOff>123825</xdr:colOff>
                <xdr:row>138</xdr:row>
                <xdr:rowOff>0</xdr:rowOff>
              </to>
            </anchor>
          </objectPr>
        </oleObject>
      </mc:Choice>
      <mc:Fallback>
        <oleObject progId="Equation.DSMT4" shapeId="2095" r:id="rId43"/>
      </mc:Fallback>
    </mc:AlternateContent>
    <mc:AlternateContent xmlns:mc="http://schemas.openxmlformats.org/markup-compatibility/2006">
      <mc:Choice Requires="x14">
        <oleObject progId="Equation.DSMT4" shapeId="2096" r:id="rId44">
          <objectPr defaultSize="0" r:id="rId45">
            <anchor moveWithCells="1">
              <from>
                <xdr:col>5</xdr:col>
                <xdr:colOff>76200</xdr:colOff>
                <xdr:row>137</xdr:row>
                <xdr:rowOff>114300</xdr:rowOff>
              </from>
              <to>
                <xdr:col>9</xdr:col>
                <xdr:colOff>0</xdr:colOff>
                <xdr:row>138</xdr:row>
                <xdr:rowOff>123825</xdr:rowOff>
              </to>
            </anchor>
          </objectPr>
        </oleObject>
      </mc:Choice>
      <mc:Fallback>
        <oleObject progId="Equation.DSMT4" shapeId="2096" r:id="rId44"/>
      </mc:Fallback>
    </mc:AlternateContent>
    <mc:AlternateContent xmlns:mc="http://schemas.openxmlformats.org/markup-compatibility/2006">
      <mc:Choice Requires="x14">
        <oleObject progId="Equation.DSMT4" shapeId="2097" r:id="rId46">
          <objectPr defaultSize="0" r:id="rId47">
            <anchor moveWithCells="1">
              <from>
                <xdr:col>10</xdr:col>
                <xdr:colOff>9525</xdr:colOff>
                <xdr:row>150</xdr:row>
                <xdr:rowOff>114300</xdr:rowOff>
              </from>
              <to>
                <xdr:col>12</xdr:col>
                <xdr:colOff>142875</xdr:colOff>
                <xdr:row>151</xdr:row>
                <xdr:rowOff>123825</xdr:rowOff>
              </to>
            </anchor>
          </objectPr>
        </oleObject>
      </mc:Choice>
      <mc:Fallback>
        <oleObject progId="Equation.DSMT4" shapeId="2097" r:id="rId46"/>
      </mc:Fallback>
    </mc:AlternateContent>
    <mc:AlternateContent xmlns:mc="http://schemas.openxmlformats.org/markup-compatibility/2006">
      <mc:Choice Requires="x14">
        <oleObject progId="Equation.DSMT4" shapeId="2098" r:id="rId48">
          <objectPr defaultSize="0" r:id="rId49">
            <anchor moveWithCells="1">
              <from>
                <xdr:col>34</xdr:col>
                <xdr:colOff>38100</xdr:colOff>
                <xdr:row>162</xdr:row>
                <xdr:rowOff>0</xdr:rowOff>
              </from>
              <to>
                <xdr:col>38</xdr:col>
                <xdr:colOff>142875</xdr:colOff>
                <xdr:row>163</xdr:row>
                <xdr:rowOff>0</xdr:rowOff>
              </to>
            </anchor>
          </objectPr>
        </oleObject>
      </mc:Choice>
      <mc:Fallback>
        <oleObject progId="Equation.DSMT4" shapeId="2098" r:id="rId48"/>
      </mc:Fallback>
    </mc:AlternateContent>
    <mc:AlternateContent xmlns:mc="http://schemas.openxmlformats.org/markup-compatibility/2006">
      <mc:Choice Requires="x14">
        <oleObject progId="Equation.DSMT4" shapeId="2099" r:id="rId50">
          <objectPr defaultSize="0" r:id="rId51">
            <anchor moveWithCells="1">
              <from>
                <xdr:col>10</xdr:col>
                <xdr:colOff>76200</xdr:colOff>
                <xdr:row>164</xdr:row>
                <xdr:rowOff>114300</xdr:rowOff>
              </from>
              <to>
                <xdr:col>13</xdr:col>
                <xdr:colOff>0</xdr:colOff>
                <xdr:row>165</xdr:row>
                <xdr:rowOff>123825</xdr:rowOff>
              </to>
            </anchor>
          </objectPr>
        </oleObject>
      </mc:Choice>
      <mc:Fallback>
        <oleObject progId="Equation.DSMT4" shapeId="2099" r:id="rId50"/>
      </mc:Fallback>
    </mc:AlternateContent>
    <mc:AlternateContent xmlns:mc="http://schemas.openxmlformats.org/markup-compatibility/2006">
      <mc:Choice Requires="x14">
        <oleObject progId="Equation.DSMT4" shapeId="2100" r:id="rId52">
          <objectPr defaultSize="0" r:id="rId53">
            <anchor moveWithCells="1">
              <from>
                <xdr:col>2</xdr:col>
                <xdr:colOff>0</xdr:colOff>
                <xdr:row>176</xdr:row>
                <xdr:rowOff>123825</xdr:rowOff>
              </from>
              <to>
                <xdr:col>4</xdr:col>
                <xdr:colOff>9525</xdr:colOff>
                <xdr:row>177</xdr:row>
                <xdr:rowOff>123825</xdr:rowOff>
              </to>
            </anchor>
          </objectPr>
        </oleObject>
      </mc:Choice>
      <mc:Fallback>
        <oleObject progId="Equation.DSMT4" shapeId="2100" r:id="rId52"/>
      </mc:Fallback>
    </mc:AlternateContent>
    <mc:AlternateContent xmlns:mc="http://schemas.openxmlformats.org/markup-compatibility/2006">
      <mc:Choice Requires="x14">
        <oleObject progId="Equation.DSMT4" shapeId="2101" r:id="rId54">
          <objectPr defaultSize="0" r:id="rId55">
            <anchor moveWithCells="1">
              <from>
                <xdr:col>6</xdr:col>
                <xdr:colOff>85725</xdr:colOff>
                <xdr:row>176</xdr:row>
                <xdr:rowOff>19050</xdr:rowOff>
              </from>
              <to>
                <xdr:col>14</xdr:col>
                <xdr:colOff>95250</xdr:colOff>
                <xdr:row>177</xdr:row>
                <xdr:rowOff>219075</xdr:rowOff>
              </to>
            </anchor>
          </objectPr>
        </oleObject>
      </mc:Choice>
      <mc:Fallback>
        <oleObject progId="Equation.DSMT4" shapeId="2101" r:id="rId54"/>
      </mc:Fallback>
    </mc:AlternateContent>
    <mc:AlternateContent xmlns:mc="http://schemas.openxmlformats.org/markup-compatibility/2006">
      <mc:Choice Requires="x14">
        <oleObject progId="Equation.DSMT4" shapeId="2102" r:id="rId56">
          <objectPr defaultSize="0" r:id="rId57">
            <anchor moveWithCells="1">
              <from>
                <xdr:col>5</xdr:col>
                <xdr:colOff>133350</xdr:colOff>
                <xdr:row>176</xdr:row>
                <xdr:rowOff>9525</xdr:rowOff>
              </from>
              <to>
                <xdr:col>33</xdr:col>
                <xdr:colOff>57150</xdr:colOff>
                <xdr:row>178</xdr:row>
                <xdr:rowOff>9525</xdr:rowOff>
              </to>
            </anchor>
          </objectPr>
        </oleObject>
      </mc:Choice>
      <mc:Fallback>
        <oleObject progId="Equation.DSMT4" shapeId="2102" r:id="rId56"/>
      </mc:Fallback>
    </mc:AlternateContent>
    <mc:AlternateContent xmlns:mc="http://schemas.openxmlformats.org/markup-compatibility/2006">
      <mc:Choice Requires="x14">
        <oleObject progId="Equation.DSMT4" shapeId="2103" r:id="rId58">
          <objectPr defaultSize="0" r:id="rId55">
            <anchor moveWithCells="1">
              <from>
                <xdr:col>15</xdr:col>
                <xdr:colOff>85725</xdr:colOff>
                <xdr:row>176</xdr:row>
                <xdr:rowOff>19050</xdr:rowOff>
              </from>
              <to>
                <xdr:col>23</xdr:col>
                <xdr:colOff>95250</xdr:colOff>
                <xdr:row>177</xdr:row>
                <xdr:rowOff>219075</xdr:rowOff>
              </to>
            </anchor>
          </objectPr>
        </oleObject>
      </mc:Choice>
      <mc:Fallback>
        <oleObject progId="Equation.DSMT4" shapeId="2103" r:id="rId58"/>
      </mc:Fallback>
    </mc:AlternateContent>
    <mc:AlternateContent xmlns:mc="http://schemas.openxmlformats.org/markup-compatibility/2006">
      <mc:Choice Requires="x14">
        <oleObject progId="Equation.DSMT4" shapeId="2104" r:id="rId59">
          <objectPr defaultSize="0" r:id="rId55">
            <anchor moveWithCells="1">
              <from>
                <xdr:col>24</xdr:col>
                <xdr:colOff>85725</xdr:colOff>
                <xdr:row>176</xdr:row>
                <xdr:rowOff>19050</xdr:rowOff>
              </from>
              <to>
                <xdr:col>32</xdr:col>
                <xdr:colOff>95250</xdr:colOff>
                <xdr:row>177</xdr:row>
                <xdr:rowOff>219075</xdr:rowOff>
              </to>
            </anchor>
          </objectPr>
        </oleObject>
      </mc:Choice>
      <mc:Fallback>
        <oleObject progId="Equation.DSMT4" shapeId="2104" r:id="rId59"/>
      </mc:Fallback>
    </mc:AlternateContent>
    <mc:AlternateContent xmlns:mc="http://schemas.openxmlformats.org/markup-compatibility/2006">
      <mc:Choice Requires="x14">
        <oleObject progId="Equation.3" shapeId="2105" r:id="rId60">
          <objectPr defaultSize="0" r:id="rId9">
            <anchor moveWithCells="1">
              <from>
                <xdr:col>2</xdr:col>
                <xdr:colOff>104775</xdr:colOff>
                <xdr:row>201</xdr:row>
                <xdr:rowOff>190500</xdr:rowOff>
              </from>
              <to>
                <xdr:col>25</xdr:col>
                <xdr:colOff>133350</xdr:colOff>
                <xdr:row>203</xdr:row>
                <xdr:rowOff>28575</xdr:rowOff>
              </to>
            </anchor>
          </objectPr>
        </oleObject>
      </mc:Choice>
      <mc:Fallback>
        <oleObject progId="Equation.3" shapeId="2105" r:id="rId60"/>
      </mc:Fallback>
    </mc:AlternateContent>
    <mc:AlternateContent xmlns:mc="http://schemas.openxmlformats.org/markup-compatibility/2006">
      <mc:Choice Requires="x14">
        <oleObject progId="Equation.3" shapeId="2106" r:id="rId61">
          <objectPr defaultSize="0" r:id="rId29">
            <anchor moveWithCells="1">
              <from>
                <xdr:col>14</xdr:col>
                <xdr:colOff>114300</xdr:colOff>
                <xdr:row>208</xdr:row>
                <xdr:rowOff>19050</xdr:rowOff>
              </from>
              <to>
                <xdr:col>19</xdr:col>
                <xdr:colOff>104775</xdr:colOff>
                <xdr:row>209</xdr:row>
                <xdr:rowOff>9525</xdr:rowOff>
              </to>
            </anchor>
          </objectPr>
        </oleObject>
      </mc:Choice>
      <mc:Fallback>
        <oleObject progId="Equation.3" shapeId="2106" r:id="rId61"/>
      </mc:Fallback>
    </mc:AlternateContent>
    <mc:AlternateContent xmlns:mc="http://schemas.openxmlformats.org/markup-compatibility/2006">
      <mc:Choice Requires="x14">
        <oleObject progId="Equation.3" shapeId="2107" r:id="rId62">
          <objectPr defaultSize="0" r:id="rId29">
            <anchor moveWithCells="1">
              <from>
                <xdr:col>19</xdr:col>
                <xdr:colOff>114300</xdr:colOff>
                <xdr:row>208</xdr:row>
                <xdr:rowOff>19050</xdr:rowOff>
              </from>
              <to>
                <xdr:col>24</xdr:col>
                <xdr:colOff>104775</xdr:colOff>
                <xdr:row>209</xdr:row>
                <xdr:rowOff>9525</xdr:rowOff>
              </to>
            </anchor>
          </objectPr>
        </oleObject>
      </mc:Choice>
      <mc:Fallback>
        <oleObject progId="Equation.3" shapeId="2107" r:id="rId62"/>
      </mc:Fallback>
    </mc:AlternateContent>
    <mc:AlternateContent xmlns:mc="http://schemas.openxmlformats.org/markup-compatibility/2006">
      <mc:Choice Requires="x14">
        <oleObject progId="Equation.3" shapeId="2108" r:id="rId63">
          <objectPr defaultSize="0" r:id="rId29">
            <anchor moveWithCells="1">
              <from>
                <xdr:col>24</xdr:col>
                <xdr:colOff>114300</xdr:colOff>
                <xdr:row>208</xdr:row>
                <xdr:rowOff>19050</xdr:rowOff>
              </from>
              <to>
                <xdr:col>29</xdr:col>
                <xdr:colOff>104775</xdr:colOff>
                <xdr:row>209</xdr:row>
                <xdr:rowOff>9525</xdr:rowOff>
              </to>
            </anchor>
          </objectPr>
        </oleObject>
      </mc:Choice>
      <mc:Fallback>
        <oleObject progId="Equation.3" shapeId="2108" r:id="rId63"/>
      </mc:Fallback>
    </mc:AlternateContent>
    <mc:AlternateContent xmlns:mc="http://schemas.openxmlformats.org/markup-compatibility/2006">
      <mc:Choice Requires="x14">
        <oleObject progId="Equation.3" shapeId="2109" r:id="rId64">
          <objectPr defaultSize="0" r:id="rId29">
            <anchor moveWithCells="1">
              <from>
                <xdr:col>29</xdr:col>
                <xdr:colOff>114300</xdr:colOff>
                <xdr:row>208</xdr:row>
                <xdr:rowOff>19050</xdr:rowOff>
              </from>
              <to>
                <xdr:col>34</xdr:col>
                <xdr:colOff>104775</xdr:colOff>
                <xdr:row>209</xdr:row>
                <xdr:rowOff>9525</xdr:rowOff>
              </to>
            </anchor>
          </objectPr>
        </oleObject>
      </mc:Choice>
      <mc:Fallback>
        <oleObject progId="Equation.3" shapeId="2109" r:id="rId64"/>
      </mc:Fallback>
    </mc:AlternateContent>
    <mc:AlternateContent xmlns:mc="http://schemas.openxmlformats.org/markup-compatibility/2006">
      <mc:Choice Requires="x14">
        <oleObject progId="Equation.3" shapeId="2110" r:id="rId65">
          <objectPr defaultSize="0" r:id="rId29">
            <anchor moveWithCells="1">
              <from>
                <xdr:col>34</xdr:col>
                <xdr:colOff>114300</xdr:colOff>
                <xdr:row>208</xdr:row>
                <xdr:rowOff>19050</xdr:rowOff>
              </from>
              <to>
                <xdr:col>39</xdr:col>
                <xdr:colOff>104775</xdr:colOff>
                <xdr:row>209</xdr:row>
                <xdr:rowOff>9525</xdr:rowOff>
              </to>
            </anchor>
          </objectPr>
        </oleObject>
      </mc:Choice>
      <mc:Fallback>
        <oleObject progId="Equation.3" shapeId="2110" r:id="rId65"/>
      </mc:Fallback>
    </mc:AlternateContent>
    <mc:AlternateContent xmlns:mc="http://schemas.openxmlformats.org/markup-compatibility/2006">
      <mc:Choice Requires="x14">
        <oleObject progId="Equation.3" shapeId="2111" r:id="rId66">
          <objectPr defaultSize="0" r:id="rId29">
            <anchor moveWithCells="1">
              <from>
                <xdr:col>22</xdr:col>
                <xdr:colOff>114300</xdr:colOff>
                <xdr:row>206</xdr:row>
                <xdr:rowOff>219075</xdr:rowOff>
              </from>
              <to>
                <xdr:col>27</xdr:col>
                <xdr:colOff>104775</xdr:colOff>
                <xdr:row>207</xdr:row>
                <xdr:rowOff>209550</xdr:rowOff>
              </to>
            </anchor>
          </objectPr>
        </oleObject>
      </mc:Choice>
      <mc:Fallback>
        <oleObject progId="Equation.3" shapeId="2111" r:id="rId66"/>
      </mc:Fallback>
    </mc:AlternateContent>
    <mc:AlternateContent xmlns:mc="http://schemas.openxmlformats.org/markup-compatibility/2006">
      <mc:Choice Requires="x14">
        <oleObject progId="Equation.3" shapeId="2112" r:id="rId67">
          <objectPr defaultSize="0" r:id="rId9">
            <anchor moveWithCells="1">
              <from>
                <xdr:col>1</xdr:col>
                <xdr:colOff>142875</xdr:colOff>
                <xdr:row>343</xdr:row>
                <xdr:rowOff>76200</xdr:rowOff>
              </from>
              <to>
                <xdr:col>25</xdr:col>
                <xdr:colOff>19050</xdr:colOff>
                <xdr:row>344</xdr:row>
                <xdr:rowOff>142875</xdr:rowOff>
              </to>
            </anchor>
          </objectPr>
        </oleObject>
      </mc:Choice>
      <mc:Fallback>
        <oleObject progId="Equation.3" shapeId="2112" r:id="rId67"/>
      </mc:Fallback>
    </mc:AlternateContent>
    <mc:AlternateContent xmlns:mc="http://schemas.openxmlformats.org/markup-compatibility/2006">
      <mc:Choice Requires="x14">
        <oleObject progId="Equation.DSMT4" shapeId="2113" r:id="rId68">
          <objectPr defaultSize="0" r:id="rId11">
            <anchor moveWithCells="1">
              <from>
                <xdr:col>10</xdr:col>
                <xdr:colOff>76200</xdr:colOff>
                <xdr:row>367</xdr:row>
                <xdr:rowOff>190500</xdr:rowOff>
              </from>
              <to>
                <xdr:col>40</xdr:col>
                <xdr:colOff>38100</xdr:colOff>
                <xdr:row>370</xdr:row>
                <xdr:rowOff>9525</xdr:rowOff>
              </to>
            </anchor>
          </objectPr>
        </oleObject>
      </mc:Choice>
      <mc:Fallback>
        <oleObject progId="Equation.DSMT4" shapeId="2113" r:id="rId68"/>
      </mc:Fallback>
    </mc:AlternateContent>
    <mc:AlternateContent xmlns:mc="http://schemas.openxmlformats.org/markup-compatibility/2006">
      <mc:Choice Requires="x14">
        <oleObject progId="Equation.DSMT4" shapeId="2114" r:id="rId69">
          <objectPr defaultSize="0" autoPict="0" r:id="rId13">
            <anchor moveWithCells="1">
              <from>
                <xdr:col>7</xdr:col>
                <xdr:colOff>133350</xdr:colOff>
                <xdr:row>374</xdr:row>
                <xdr:rowOff>9525</xdr:rowOff>
              </from>
              <to>
                <xdr:col>15</xdr:col>
                <xdr:colOff>47625</xdr:colOff>
                <xdr:row>376</xdr:row>
                <xdr:rowOff>19050</xdr:rowOff>
              </to>
            </anchor>
          </objectPr>
        </oleObject>
      </mc:Choice>
      <mc:Fallback>
        <oleObject progId="Equation.DSMT4" shapeId="2114" r:id="rId69"/>
      </mc:Fallback>
    </mc:AlternateContent>
    <mc:AlternateContent xmlns:mc="http://schemas.openxmlformats.org/markup-compatibility/2006">
      <mc:Choice Requires="x14">
        <oleObject progId="Equation.DSMT4" shapeId="2115" r:id="rId70">
          <objectPr defaultSize="0" r:id="rId15">
            <anchor moveWithCells="1">
              <from>
                <xdr:col>10</xdr:col>
                <xdr:colOff>9525</xdr:colOff>
                <xdr:row>380</xdr:row>
                <xdr:rowOff>209550</xdr:rowOff>
              </from>
              <to>
                <xdr:col>26</xdr:col>
                <xdr:colOff>85725</xdr:colOff>
                <xdr:row>383</xdr:row>
                <xdr:rowOff>28575</xdr:rowOff>
              </to>
            </anchor>
          </objectPr>
        </oleObject>
      </mc:Choice>
      <mc:Fallback>
        <oleObject progId="Equation.DSMT4" shapeId="2115" r:id="rId70"/>
      </mc:Fallback>
    </mc:AlternateContent>
    <mc:AlternateContent xmlns:mc="http://schemas.openxmlformats.org/markup-compatibility/2006">
      <mc:Choice Requires="x14">
        <oleObject progId="Equation.DSMT4" shapeId="2116" r:id="rId71">
          <objectPr defaultSize="0" r:id="rId17">
            <anchor moveWithCells="1">
              <from>
                <xdr:col>13</xdr:col>
                <xdr:colOff>85725</xdr:colOff>
                <xdr:row>384</xdr:row>
                <xdr:rowOff>0</xdr:rowOff>
              </from>
              <to>
                <xdr:col>15</xdr:col>
                <xdr:colOff>19050</xdr:colOff>
                <xdr:row>385</xdr:row>
                <xdr:rowOff>0</xdr:rowOff>
              </to>
            </anchor>
          </objectPr>
        </oleObject>
      </mc:Choice>
      <mc:Fallback>
        <oleObject progId="Equation.DSMT4" shapeId="2116" r:id="rId71"/>
      </mc:Fallback>
    </mc:AlternateContent>
    <mc:AlternateContent xmlns:mc="http://schemas.openxmlformats.org/markup-compatibility/2006">
      <mc:Choice Requires="x14">
        <oleObject progId="Equation.DSMT4" shapeId="2117" r:id="rId72">
          <objectPr defaultSize="0" r:id="rId19">
            <anchor moveWithCells="1">
              <from>
                <xdr:col>8</xdr:col>
                <xdr:colOff>19050</xdr:colOff>
                <xdr:row>386</xdr:row>
                <xdr:rowOff>9525</xdr:rowOff>
              </from>
              <to>
                <xdr:col>14</xdr:col>
                <xdr:colOff>142875</xdr:colOff>
                <xdr:row>388</xdr:row>
                <xdr:rowOff>9525</xdr:rowOff>
              </to>
            </anchor>
          </objectPr>
        </oleObject>
      </mc:Choice>
      <mc:Fallback>
        <oleObject progId="Equation.DSMT4" shapeId="2117" r:id="rId72"/>
      </mc:Fallback>
    </mc:AlternateContent>
    <mc:AlternateContent xmlns:mc="http://schemas.openxmlformats.org/markup-compatibility/2006">
      <mc:Choice Requires="x14">
        <oleObject progId="Equation.DSMT4" shapeId="2118" r:id="rId73">
          <objectPr defaultSize="0" r:id="rId21">
            <anchor moveWithCells="1">
              <from>
                <xdr:col>8</xdr:col>
                <xdr:colOff>114300</xdr:colOff>
                <xdr:row>426</xdr:row>
                <xdr:rowOff>28575</xdr:rowOff>
              </from>
              <to>
                <xdr:col>13</xdr:col>
                <xdr:colOff>142875</xdr:colOff>
                <xdr:row>427</xdr:row>
                <xdr:rowOff>190500</xdr:rowOff>
              </to>
            </anchor>
          </objectPr>
        </oleObject>
      </mc:Choice>
      <mc:Fallback>
        <oleObject progId="Equation.DSMT4" shapeId="2118" r:id="rId73"/>
      </mc:Fallback>
    </mc:AlternateContent>
    <mc:AlternateContent xmlns:mc="http://schemas.openxmlformats.org/markup-compatibility/2006">
      <mc:Choice Requires="x14">
        <oleObject progId="Equation.DSMT4" shapeId="2119" r:id="rId74">
          <objectPr defaultSize="0" r:id="rId23">
            <anchor moveWithCells="1">
              <from>
                <xdr:col>7</xdr:col>
                <xdr:colOff>142875</xdr:colOff>
                <xdr:row>429</xdr:row>
                <xdr:rowOff>9525</xdr:rowOff>
              </from>
              <to>
                <xdr:col>15</xdr:col>
                <xdr:colOff>28575</xdr:colOff>
                <xdr:row>431</xdr:row>
                <xdr:rowOff>9525</xdr:rowOff>
              </to>
            </anchor>
          </objectPr>
        </oleObject>
      </mc:Choice>
      <mc:Fallback>
        <oleObject progId="Equation.DSMT4" shapeId="2119" r:id="rId74"/>
      </mc:Fallback>
    </mc:AlternateContent>
    <mc:AlternateContent xmlns:mc="http://schemas.openxmlformats.org/markup-compatibility/2006">
      <mc:Choice Requires="x14">
        <oleObject progId="Equation.3" shapeId="2120" r:id="rId75">
          <objectPr defaultSize="0" r:id="rId25">
            <anchor moveWithCells="1">
              <from>
                <xdr:col>5</xdr:col>
                <xdr:colOff>0</xdr:colOff>
                <xdr:row>435</xdr:row>
                <xdr:rowOff>200025</xdr:rowOff>
              </from>
              <to>
                <xdr:col>43</xdr:col>
                <xdr:colOff>0</xdr:colOff>
                <xdr:row>437</xdr:row>
                <xdr:rowOff>0</xdr:rowOff>
              </to>
            </anchor>
          </objectPr>
        </oleObject>
      </mc:Choice>
      <mc:Fallback>
        <oleObject progId="Equation.3" shapeId="2120" r:id="rId75"/>
      </mc:Fallback>
    </mc:AlternateContent>
    <mc:AlternateContent xmlns:mc="http://schemas.openxmlformats.org/markup-compatibility/2006">
      <mc:Choice Requires="x14">
        <oleObject progId="Equation.3" shapeId="2121" r:id="rId76">
          <objectPr defaultSize="0" r:id="rId27">
            <anchor moveWithCells="1">
              <from>
                <xdr:col>2</xdr:col>
                <xdr:colOff>28575</xdr:colOff>
                <xdr:row>440</xdr:row>
                <xdr:rowOff>19050</xdr:rowOff>
              </from>
              <to>
                <xdr:col>10</xdr:col>
                <xdr:colOff>0</xdr:colOff>
                <xdr:row>442</xdr:row>
                <xdr:rowOff>200025</xdr:rowOff>
              </to>
            </anchor>
          </objectPr>
        </oleObject>
      </mc:Choice>
      <mc:Fallback>
        <oleObject progId="Equation.3" shapeId="2121" r:id="rId76"/>
      </mc:Fallback>
    </mc:AlternateContent>
    <mc:AlternateContent xmlns:mc="http://schemas.openxmlformats.org/markup-compatibility/2006">
      <mc:Choice Requires="x14">
        <oleObject progId="Equation.3" shapeId="2122" r:id="rId77">
          <objectPr defaultSize="0" r:id="rId29">
            <anchor moveWithCells="1">
              <from>
                <xdr:col>9</xdr:col>
                <xdr:colOff>114300</xdr:colOff>
                <xdr:row>441</xdr:row>
                <xdr:rowOff>19050</xdr:rowOff>
              </from>
              <to>
                <xdr:col>14</xdr:col>
                <xdr:colOff>104775</xdr:colOff>
                <xdr:row>442</xdr:row>
                <xdr:rowOff>9525</xdr:rowOff>
              </to>
            </anchor>
          </objectPr>
        </oleObject>
      </mc:Choice>
      <mc:Fallback>
        <oleObject progId="Equation.3" shapeId="2122" r:id="rId77"/>
      </mc:Fallback>
    </mc:AlternateContent>
    <mc:AlternateContent xmlns:mc="http://schemas.openxmlformats.org/markup-compatibility/2006">
      <mc:Choice Requires="x14">
        <oleObject progId="Equation.DSMT4" shapeId="2123" r:id="rId78">
          <objectPr defaultSize="0" r:id="rId31">
            <anchor moveWithCells="1">
              <from>
                <xdr:col>10</xdr:col>
                <xdr:colOff>66675</xdr:colOff>
                <xdr:row>392</xdr:row>
                <xdr:rowOff>190500</xdr:rowOff>
              </from>
              <to>
                <xdr:col>27</xdr:col>
                <xdr:colOff>28575</xdr:colOff>
                <xdr:row>395</xdr:row>
                <xdr:rowOff>38100</xdr:rowOff>
              </to>
            </anchor>
          </objectPr>
        </oleObject>
      </mc:Choice>
      <mc:Fallback>
        <oleObject progId="Equation.DSMT4" shapeId="2123" r:id="rId78"/>
      </mc:Fallback>
    </mc:AlternateContent>
    <mc:AlternateContent xmlns:mc="http://schemas.openxmlformats.org/markup-compatibility/2006">
      <mc:Choice Requires="x14">
        <oleObject progId="Equation.DSMT4" shapeId="2124" r:id="rId79">
          <objectPr defaultSize="0" r:id="rId33">
            <anchor moveWithCells="1">
              <from>
                <xdr:col>8</xdr:col>
                <xdr:colOff>66675</xdr:colOff>
                <xdr:row>400</xdr:row>
                <xdr:rowOff>9525</xdr:rowOff>
              </from>
              <to>
                <xdr:col>14</xdr:col>
                <xdr:colOff>85725</xdr:colOff>
                <xdr:row>402</xdr:row>
                <xdr:rowOff>9525</xdr:rowOff>
              </to>
            </anchor>
          </objectPr>
        </oleObject>
      </mc:Choice>
      <mc:Fallback>
        <oleObject progId="Equation.DSMT4" shapeId="2124" r:id="rId79"/>
      </mc:Fallback>
    </mc:AlternateContent>
    <mc:AlternateContent xmlns:mc="http://schemas.openxmlformats.org/markup-compatibility/2006">
      <mc:Choice Requires="x14">
        <oleObject progId="Equation.DSMT4" shapeId="2125" r:id="rId80">
          <objectPr defaultSize="0" r:id="rId35">
            <anchor moveWithCells="1">
              <from>
                <xdr:col>10</xdr:col>
                <xdr:colOff>142875</xdr:colOff>
                <xdr:row>406</xdr:row>
                <xdr:rowOff>209550</xdr:rowOff>
              </from>
              <to>
                <xdr:col>30</xdr:col>
                <xdr:colOff>0</xdr:colOff>
                <xdr:row>409</xdr:row>
                <xdr:rowOff>28575</xdr:rowOff>
              </to>
            </anchor>
          </objectPr>
        </oleObject>
      </mc:Choice>
      <mc:Fallback>
        <oleObject progId="Equation.DSMT4" shapeId="2125" r:id="rId80"/>
      </mc:Fallback>
    </mc:AlternateContent>
    <mc:AlternateContent xmlns:mc="http://schemas.openxmlformats.org/markup-compatibility/2006">
      <mc:Choice Requires="x14">
        <oleObject progId="Equation.DSMT4" shapeId="2126" r:id="rId81">
          <objectPr defaultSize="0" r:id="rId37">
            <anchor moveWithCells="1">
              <from>
                <xdr:col>8</xdr:col>
                <xdr:colOff>104775</xdr:colOff>
                <xdr:row>413</xdr:row>
                <xdr:rowOff>19050</xdr:rowOff>
              </from>
              <to>
                <xdr:col>14</xdr:col>
                <xdr:colOff>66675</xdr:colOff>
                <xdr:row>415</xdr:row>
                <xdr:rowOff>0</xdr:rowOff>
              </to>
            </anchor>
          </objectPr>
        </oleObject>
      </mc:Choice>
      <mc:Fallback>
        <oleObject progId="Equation.DSMT4" shapeId="2126" r:id="rId81"/>
      </mc:Fallback>
    </mc:AlternateContent>
    <mc:AlternateContent xmlns:mc="http://schemas.openxmlformats.org/markup-compatibility/2006">
      <mc:Choice Requires="x14">
        <oleObject progId="Equation.DSMT4" shapeId="2127" r:id="rId82">
          <objectPr defaultSize="0" r:id="rId39">
            <anchor moveWithCells="1">
              <from>
                <xdr:col>12</xdr:col>
                <xdr:colOff>133350</xdr:colOff>
                <xdr:row>369</xdr:row>
                <xdr:rowOff>200025</xdr:rowOff>
              </from>
              <to>
                <xdr:col>40</xdr:col>
                <xdr:colOff>9525</xdr:colOff>
                <xdr:row>372</xdr:row>
                <xdr:rowOff>0</xdr:rowOff>
              </to>
            </anchor>
          </objectPr>
        </oleObject>
      </mc:Choice>
      <mc:Fallback>
        <oleObject progId="Equation.DSMT4" shapeId="2127" r:id="rId82"/>
      </mc:Fallback>
    </mc:AlternateContent>
    <mc:AlternateContent xmlns:mc="http://schemas.openxmlformats.org/markup-compatibility/2006">
      <mc:Choice Requires="x14">
        <oleObject progId="Equation.DSMT4" shapeId="2128" r:id="rId83">
          <objectPr defaultSize="0" r:id="rId41">
            <anchor moveWithCells="1">
              <from>
                <xdr:col>13</xdr:col>
                <xdr:colOff>114300</xdr:colOff>
                <xdr:row>370</xdr:row>
                <xdr:rowOff>0</xdr:rowOff>
              </from>
              <to>
                <xdr:col>21</xdr:col>
                <xdr:colOff>123825</xdr:colOff>
                <xdr:row>371</xdr:row>
                <xdr:rowOff>0</xdr:rowOff>
              </to>
            </anchor>
          </objectPr>
        </oleObject>
      </mc:Choice>
      <mc:Fallback>
        <oleObject progId="Equation.DSMT4" shapeId="2128" r:id="rId83"/>
      </mc:Fallback>
    </mc:AlternateContent>
    <mc:AlternateContent xmlns:mc="http://schemas.openxmlformats.org/markup-compatibility/2006">
      <mc:Choice Requires="x14">
        <oleObject progId="Equation.DSMT4" shapeId="2129" r:id="rId84">
          <objectPr defaultSize="0" r:id="rId41">
            <anchor moveWithCells="1">
              <from>
                <xdr:col>22</xdr:col>
                <xdr:colOff>114300</xdr:colOff>
                <xdr:row>370</xdr:row>
                <xdr:rowOff>0</xdr:rowOff>
              </from>
              <to>
                <xdr:col>30</xdr:col>
                <xdr:colOff>123825</xdr:colOff>
                <xdr:row>371</xdr:row>
                <xdr:rowOff>0</xdr:rowOff>
              </to>
            </anchor>
          </objectPr>
        </oleObject>
      </mc:Choice>
      <mc:Fallback>
        <oleObject progId="Equation.DSMT4" shapeId="2129" r:id="rId84"/>
      </mc:Fallback>
    </mc:AlternateContent>
    <mc:AlternateContent xmlns:mc="http://schemas.openxmlformats.org/markup-compatibility/2006">
      <mc:Choice Requires="x14">
        <oleObject progId="Equation.DSMT4" shapeId="2130" r:id="rId85">
          <objectPr defaultSize="0" r:id="rId41">
            <anchor moveWithCells="1">
              <from>
                <xdr:col>31</xdr:col>
                <xdr:colOff>114300</xdr:colOff>
                <xdr:row>370</xdr:row>
                <xdr:rowOff>0</xdr:rowOff>
              </from>
              <to>
                <xdr:col>39</xdr:col>
                <xdr:colOff>123825</xdr:colOff>
                <xdr:row>371</xdr:row>
                <xdr:rowOff>0</xdr:rowOff>
              </to>
            </anchor>
          </objectPr>
        </oleObject>
      </mc:Choice>
      <mc:Fallback>
        <oleObject progId="Equation.DSMT4" shapeId="2130" r:id="rId85"/>
      </mc:Fallback>
    </mc:AlternateContent>
    <mc:AlternateContent xmlns:mc="http://schemas.openxmlformats.org/markup-compatibility/2006">
      <mc:Choice Requires="x14">
        <oleObject progId="Equation.DSMT4" shapeId="2131" r:id="rId86">
          <objectPr defaultSize="0" r:id="rId45">
            <anchor moveWithCells="1">
              <from>
                <xdr:col>5</xdr:col>
                <xdr:colOff>76200</xdr:colOff>
                <xdr:row>370</xdr:row>
                <xdr:rowOff>114300</xdr:rowOff>
              </from>
              <to>
                <xdr:col>9</xdr:col>
                <xdr:colOff>0</xdr:colOff>
                <xdr:row>371</xdr:row>
                <xdr:rowOff>123825</xdr:rowOff>
              </to>
            </anchor>
          </objectPr>
        </oleObject>
      </mc:Choice>
      <mc:Fallback>
        <oleObject progId="Equation.DSMT4" shapeId="2131" r:id="rId86"/>
      </mc:Fallback>
    </mc:AlternateContent>
    <mc:AlternateContent xmlns:mc="http://schemas.openxmlformats.org/markup-compatibility/2006">
      <mc:Choice Requires="x14">
        <oleObject progId="Equation.DSMT4" shapeId="2132" r:id="rId87">
          <objectPr defaultSize="0" r:id="rId47">
            <anchor moveWithCells="1">
              <from>
                <xdr:col>10</xdr:col>
                <xdr:colOff>9525</xdr:colOff>
                <xdr:row>383</xdr:row>
                <xdr:rowOff>114300</xdr:rowOff>
              </from>
              <to>
                <xdr:col>12</xdr:col>
                <xdr:colOff>142875</xdr:colOff>
                <xdr:row>384</xdr:row>
                <xdr:rowOff>123825</xdr:rowOff>
              </to>
            </anchor>
          </objectPr>
        </oleObject>
      </mc:Choice>
      <mc:Fallback>
        <oleObject progId="Equation.DSMT4" shapeId="2132" r:id="rId87"/>
      </mc:Fallback>
    </mc:AlternateContent>
    <mc:AlternateContent xmlns:mc="http://schemas.openxmlformats.org/markup-compatibility/2006">
      <mc:Choice Requires="x14">
        <oleObject progId="Equation.DSMT4" shapeId="2133" r:id="rId88">
          <objectPr defaultSize="0" r:id="rId49">
            <anchor moveWithCells="1">
              <from>
                <xdr:col>34</xdr:col>
                <xdr:colOff>38100</xdr:colOff>
                <xdr:row>395</xdr:row>
                <xdr:rowOff>0</xdr:rowOff>
              </from>
              <to>
                <xdr:col>38</xdr:col>
                <xdr:colOff>142875</xdr:colOff>
                <xdr:row>396</xdr:row>
                <xdr:rowOff>0</xdr:rowOff>
              </to>
            </anchor>
          </objectPr>
        </oleObject>
      </mc:Choice>
      <mc:Fallback>
        <oleObject progId="Equation.DSMT4" shapeId="2133" r:id="rId88"/>
      </mc:Fallback>
    </mc:AlternateContent>
    <mc:AlternateContent xmlns:mc="http://schemas.openxmlformats.org/markup-compatibility/2006">
      <mc:Choice Requires="x14">
        <oleObject progId="Equation.DSMT4" shapeId="2134" r:id="rId89">
          <objectPr defaultSize="0" r:id="rId51">
            <anchor moveWithCells="1">
              <from>
                <xdr:col>10</xdr:col>
                <xdr:colOff>76200</xdr:colOff>
                <xdr:row>397</xdr:row>
                <xdr:rowOff>114300</xdr:rowOff>
              </from>
              <to>
                <xdr:col>13</xdr:col>
                <xdr:colOff>0</xdr:colOff>
                <xdr:row>398</xdr:row>
                <xdr:rowOff>123825</xdr:rowOff>
              </to>
            </anchor>
          </objectPr>
        </oleObject>
      </mc:Choice>
      <mc:Fallback>
        <oleObject progId="Equation.DSMT4" shapeId="2134" r:id="rId89"/>
      </mc:Fallback>
    </mc:AlternateContent>
    <mc:AlternateContent xmlns:mc="http://schemas.openxmlformats.org/markup-compatibility/2006">
      <mc:Choice Requires="x14">
        <oleObject progId="Equation.DSMT4" shapeId="2135" r:id="rId90">
          <objectPr defaultSize="0" r:id="rId53">
            <anchor moveWithCells="1">
              <from>
                <xdr:col>2</xdr:col>
                <xdr:colOff>0</xdr:colOff>
                <xdr:row>409</xdr:row>
                <xdr:rowOff>123825</xdr:rowOff>
              </from>
              <to>
                <xdr:col>4</xdr:col>
                <xdr:colOff>9525</xdr:colOff>
                <xdr:row>410</xdr:row>
                <xdr:rowOff>123825</xdr:rowOff>
              </to>
            </anchor>
          </objectPr>
        </oleObject>
      </mc:Choice>
      <mc:Fallback>
        <oleObject progId="Equation.DSMT4" shapeId="2135" r:id="rId90"/>
      </mc:Fallback>
    </mc:AlternateContent>
    <mc:AlternateContent xmlns:mc="http://schemas.openxmlformats.org/markup-compatibility/2006">
      <mc:Choice Requires="x14">
        <oleObject progId="Equation.DSMT4" shapeId="2136" r:id="rId91">
          <objectPr defaultSize="0" r:id="rId55">
            <anchor moveWithCells="1">
              <from>
                <xdr:col>6</xdr:col>
                <xdr:colOff>85725</xdr:colOff>
                <xdr:row>409</xdr:row>
                <xdr:rowOff>19050</xdr:rowOff>
              </from>
              <to>
                <xdr:col>14</xdr:col>
                <xdr:colOff>95250</xdr:colOff>
                <xdr:row>410</xdr:row>
                <xdr:rowOff>219075</xdr:rowOff>
              </to>
            </anchor>
          </objectPr>
        </oleObject>
      </mc:Choice>
      <mc:Fallback>
        <oleObject progId="Equation.DSMT4" shapeId="2136" r:id="rId91"/>
      </mc:Fallback>
    </mc:AlternateContent>
    <mc:AlternateContent xmlns:mc="http://schemas.openxmlformats.org/markup-compatibility/2006">
      <mc:Choice Requires="x14">
        <oleObject progId="Equation.DSMT4" shapeId="2137" r:id="rId92">
          <objectPr defaultSize="0" r:id="rId57">
            <anchor moveWithCells="1">
              <from>
                <xdr:col>5</xdr:col>
                <xdr:colOff>133350</xdr:colOff>
                <xdr:row>409</xdr:row>
                <xdr:rowOff>9525</xdr:rowOff>
              </from>
              <to>
                <xdr:col>33</xdr:col>
                <xdr:colOff>57150</xdr:colOff>
                <xdr:row>411</xdr:row>
                <xdr:rowOff>9525</xdr:rowOff>
              </to>
            </anchor>
          </objectPr>
        </oleObject>
      </mc:Choice>
      <mc:Fallback>
        <oleObject progId="Equation.DSMT4" shapeId="2137" r:id="rId92"/>
      </mc:Fallback>
    </mc:AlternateContent>
    <mc:AlternateContent xmlns:mc="http://schemas.openxmlformats.org/markup-compatibility/2006">
      <mc:Choice Requires="x14">
        <oleObject progId="Equation.DSMT4" shapeId="2138" r:id="rId93">
          <objectPr defaultSize="0" r:id="rId55">
            <anchor moveWithCells="1">
              <from>
                <xdr:col>15</xdr:col>
                <xdr:colOff>85725</xdr:colOff>
                <xdr:row>409</xdr:row>
                <xdr:rowOff>19050</xdr:rowOff>
              </from>
              <to>
                <xdr:col>23</xdr:col>
                <xdr:colOff>95250</xdr:colOff>
                <xdr:row>410</xdr:row>
                <xdr:rowOff>219075</xdr:rowOff>
              </to>
            </anchor>
          </objectPr>
        </oleObject>
      </mc:Choice>
      <mc:Fallback>
        <oleObject progId="Equation.DSMT4" shapeId="2138" r:id="rId93"/>
      </mc:Fallback>
    </mc:AlternateContent>
    <mc:AlternateContent xmlns:mc="http://schemas.openxmlformats.org/markup-compatibility/2006">
      <mc:Choice Requires="x14">
        <oleObject progId="Equation.DSMT4" shapeId="2139" r:id="rId94">
          <objectPr defaultSize="0" r:id="rId55">
            <anchor moveWithCells="1">
              <from>
                <xdr:col>24</xdr:col>
                <xdr:colOff>85725</xdr:colOff>
                <xdr:row>409</xdr:row>
                <xdr:rowOff>19050</xdr:rowOff>
              </from>
              <to>
                <xdr:col>32</xdr:col>
                <xdr:colOff>95250</xdr:colOff>
                <xdr:row>410</xdr:row>
                <xdr:rowOff>219075</xdr:rowOff>
              </to>
            </anchor>
          </objectPr>
        </oleObject>
      </mc:Choice>
      <mc:Fallback>
        <oleObject progId="Equation.DSMT4" shapeId="2139" r:id="rId94"/>
      </mc:Fallback>
    </mc:AlternateContent>
    <mc:AlternateContent xmlns:mc="http://schemas.openxmlformats.org/markup-compatibility/2006">
      <mc:Choice Requires="x14">
        <oleObject progId="Equation.3" shapeId="2140" r:id="rId95">
          <objectPr defaultSize="0" r:id="rId9">
            <anchor moveWithCells="1">
              <from>
                <xdr:col>2</xdr:col>
                <xdr:colOff>104775</xdr:colOff>
                <xdr:row>434</xdr:row>
                <xdr:rowOff>190500</xdr:rowOff>
              </from>
              <to>
                <xdr:col>25</xdr:col>
                <xdr:colOff>133350</xdr:colOff>
                <xdr:row>436</xdr:row>
                <xdr:rowOff>28575</xdr:rowOff>
              </to>
            </anchor>
          </objectPr>
        </oleObject>
      </mc:Choice>
      <mc:Fallback>
        <oleObject progId="Equation.3" shapeId="2140" r:id="rId95"/>
      </mc:Fallback>
    </mc:AlternateContent>
    <mc:AlternateContent xmlns:mc="http://schemas.openxmlformats.org/markup-compatibility/2006">
      <mc:Choice Requires="x14">
        <oleObject progId="Equation.3" shapeId="2141" r:id="rId96">
          <objectPr defaultSize="0" r:id="rId29">
            <anchor moveWithCells="1">
              <from>
                <xdr:col>14</xdr:col>
                <xdr:colOff>114300</xdr:colOff>
                <xdr:row>441</xdr:row>
                <xdr:rowOff>19050</xdr:rowOff>
              </from>
              <to>
                <xdr:col>19</xdr:col>
                <xdr:colOff>104775</xdr:colOff>
                <xdr:row>442</xdr:row>
                <xdr:rowOff>9525</xdr:rowOff>
              </to>
            </anchor>
          </objectPr>
        </oleObject>
      </mc:Choice>
      <mc:Fallback>
        <oleObject progId="Equation.3" shapeId="2141" r:id="rId96"/>
      </mc:Fallback>
    </mc:AlternateContent>
    <mc:AlternateContent xmlns:mc="http://schemas.openxmlformats.org/markup-compatibility/2006">
      <mc:Choice Requires="x14">
        <oleObject progId="Equation.3" shapeId="2142" r:id="rId97">
          <objectPr defaultSize="0" r:id="rId29">
            <anchor moveWithCells="1">
              <from>
                <xdr:col>19</xdr:col>
                <xdr:colOff>114300</xdr:colOff>
                <xdr:row>441</xdr:row>
                <xdr:rowOff>19050</xdr:rowOff>
              </from>
              <to>
                <xdr:col>24</xdr:col>
                <xdr:colOff>104775</xdr:colOff>
                <xdr:row>442</xdr:row>
                <xdr:rowOff>9525</xdr:rowOff>
              </to>
            </anchor>
          </objectPr>
        </oleObject>
      </mc:Choice>
      <mc:Fallback>
        <oleObject progId="Equation.3" shapeId="2142" r:id="rId97"/>
      </mc:Fallback>
    </mc:AlternateContent>
    <mc:AlternateContent xmlns:mc="http://schemas.openxmlformats.org/markup-compatibility/2006">
      <mc:Choice Requires="x14">
        <oleObject progId="Equation.3" shapeId="2143" r:id="rId98">
          <objectPr defaultSize="0" r:id="rId29">
            <anchor moveWithCells="1">
              <from>
                <xdr:col>24</xdr:col>
                <xdr:colOff>114300</xdr:colOff>
                <xdr:row>441</xdr:row>
                <xdr:rowOff>19050</xdr:rowOff>
              </from>
              <to>
                <xdr:col>29</xdr:col>
                <xdr:colOff>104775</xdr:colOff>
                <xdr:row>442</xdr:row>
                <xdr:rowOff>9525</xdr:rowOff>
              </to>
            </anchor>
          </objectPr>
        </oleObject>
      </mc:Choice>
      <mc:Fallback>
        <oleObject progId="Equation.3" shapeId="2143" r:id="rId98"/>
      </mc:Fallback>
    </mc:AlternateContent>
    <mc:AlternateContent xmlns:mc="http://schemas.openxmlformats.org/markup-compatibility/2006">
      <mc:Choice Requires="x14">
        <oleObject progId="Equation.3" shapeId="2144" r:id="rId99">
          <objectPr defaultSize="0" r:id="rId29">
            <anchor moveWithCells="1">
              <from>
                <xdr:col>29</xdr:col>
                <xdr:colOff>114300</xdr:colOff>
                <xdr:row>441</xdr:row>
                <xdr:rowOff>19050</xdr:rowOff>
              </from>
              <to>
                <xdr:col>34</xdr:col>
                <xdr:colOff>104775</xdr:colOff>
                <xdr:row>442</xdr:row>
                <xdr:rowOff>9525</xdr:rowOff>
              </to>
            </anchor>
          </objectPr>
        </oleObject>
      </mc:Choice>
      <mc:Fallback>
        <oleObject progId="Equation.3" shapeId="2144" r:id="rId99"/>
      </mc:Fallback>
    </mc:AlternateContent>
    <mc:AlternateContent xmlns:mc="http://schemas.openxmlformats.org/markup-compatibility/2006">
      <mc:Choice Requires="x14">
        <oleObject progId="Equation.3" shapeId="2145" r:id="rId100">
          <objectPr defaultSize="0" r:id="rId29">
            <anchor moveWithCells="1">
              <from>
                <xdr:col>34</xdr:col>
                <xdr:colOff>114300</xdr:colOff>
                <xdr:row>441</xdr:row>
                <xdr:rowOff>19050</xdr:rowOff>
              </from>
              <to>
                <xdr:col>39</xdr:col>
                <xdr:colOff>104775</xdr:colOff>
                <xdr:row>442</xdr:row>
                <xdr:rowOff>9525</xdr:rowOff>
              </to>
            </anchor>
          </objectPr>
        </oleObject>
      </mc:Choice>
      <mc:Fallback>
        <oleObject progId="Equation.3" shapeId="2145" r:id="rId100"/>
      </mc:Fallback>
    </mc:AlternateContent>
    <mc:AlternateContent xmlns:mc="http://schemas.openxmlformats.org/markup-compatibility/2006">
      <mc:Choice Requires="x14">
        <oleObject progId="Equation.3" shapeId="2146" r:id="rId101">
          <objectPr defaultSize="0" r:id="rId29">
            <anchor moveWithCells="1">
              <from>
                <xdr:col>22</xdr:col>
                <xdr:colOff>114300</xdr:colOff>
                <xdr:row>439</xdr:row>
                <xdr:rowOff>219075</xdr:rowOff>
              </from>
              <to>
                <xdr:col>27</xdr:col>
                <xdr:colOff>104775</xdr:colOff>
                <xdr:row>440</xdr:row>
                <xdr:rowOff>209550</xdr:rowOff>
              </to>
            </anchor>
          </objectPr>
        </oleObject>
      </mc:Choice>
      <mc:Fallback>
        <oleObject progId="Equation.3" shapeId="2146" r:id="rId101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91"/>
  <sheetViews>
    <sheetView showGridLines="0" workbookViewId="0"/>
  </sheetViews>
  <sheetFormatPr defaultColWidth="8.77734375" defaultRowHeight="15" customHeight="1"/>
  <cols>
    <col min="1" max="1" width="1.77734375" style="142" customWidth="1"/>
    <col min="2" max="3" width="2.77734375" style="142" customWidth="1"/>
    <col min="4" max="5" width="8.77734375" style="142" customWidth="1"/>
    <col min="6" max="6" width="8" style="142" bestFit="1" customWidth="1"/>
    <col min="7" max="10" width="8.77734375" style="142" customWidth="1"/>
    <col min="11" max="252" width="8.77734375" style="142"/>
    <col min="253" max="254" width="8.77734375" style="142" customWidth="1"/>
    <col min="255" max="255" width="8.88671875" style="142" bestFit="1" customWidth="1"/>
    <col min="256" max="261" width="8.77734375" style="142" customWidth="1"/>
    <col min="262" max="262" width="8.88671875" style="142" customWidth="1"/>
    <col min="263" max="508" width="8.77734375" style="142"/>
    <col min="509" max="510" width="8.77734375" style="142" customWidth="1"/>
    <col min="511" max="511" width="8.88671875" style="142" bestFit="1" customWidth="1"/>
    <col min="512" max="517" width="8.77734375" style="142" customWidth="1"/>
    <col min="518" max="518" width="8.88671875" style="142" customWidth="1"/>
    <col min="519" max="764" width="8.77734375" style="142"/>
    <col min="765" max="766" width="8.77734375" style="142" customWidth="1"/>
    <col min="767" max="767" width="8.88671875" style="142" bestFit="1" customWidth="1"/>
    <col min="768" max="773" width="8.77734375" style="142" customWidth="1"/>
    <col min="774" max="774" width="8.88671875" style="142" customWidth="1"/>
    <col min="775" max="1020" width="8.77734375" style="142"/>
    <col min="1021" max="1022" width="8.77734375" style="142" customWidth="1"/>
    <col min="1023" max="1023" width="8.88671875" style="142" bestFit="1" customWidth="1"/>
    <col min="1024" max="1029" width="8.77734375" style="142" customWidth="1"/>
    <col min="1030" max="1030" width="8.88671875" style="142" customWidth="1"/>
    <col min="1031" max="1276" width="8.77734375" style="142"/>
    <col min="1277" max="1278" width="8.77734375" style="142" customWidth="1"/>
    <col min="1279" max="1279" width="8.88671875" style="142" bestFit="1" customWidth="1"/>
    <col min="1280" max="1285" width="8.77734375" style="142" customWidth="1"/>
    <col min="1286" max="1286" width="8.88671875" style="142" customWidth="1"/>
    <col min="1287" max="1532" width="8.77734375" style="142"/>
    <col min="1533" max="1534" width="8.77734375" style="142" customWidth="1"/>
    <col min="1535" max="1535" width="8.88671875" style="142" bestFit="1" customWidth="1"/>
    <col min="1536" max="1541" width="8.77734375" style="142" customWidth="1"/>
    <col min="1542" max="1542" width="8.88671875" style="142" customWidth="1"/>
    <col min="1543" max="1788" width="8.77734375" style="142"/>
    <col min="1789" max="1790" width="8.77734375" style="142" customWidth="1"/>
    <col min="1791" max="1791" width="8.88671875" style="142" bestFit="1" customWidth="1"/>
    <col min="1792" max="1797" width="8.77734375" style="142" customWidth="1"/>
    <col min="1798" max="1798" width="8.88671875" style="142" customWidth="1"/>
    <col min="1799" max="2044" width="8.77734375" style="142"/>
    <col min="2045" max="2046" width="8.77734375" style="142" customWidth="1"/>
    <col min="2047" max="2047" width="8.88671875" style="142" bestFit="1" customWidth="1"/>
    <col min="2048" max="2053" width="8.77734375" style="142" customWidth="1"/>
    <col min="2054" max="2054" width="8.88671875" style="142" customWidth="1"/>
    <col min="2055" max="2300" width="8.77734375" style="142"/>
    <col min="2301" max="2302" width="8.77734375" style="142" customWidth="1"/>
    <col min="2303" max="2303" width="8.88671875" style="142" bestFit="1" customWidth="1"/>
    <col min="2304" max="2309" width="8.77734375" style="142" customWidth="1"/>
    <col min="2310" max="2310" width="8.88671875" style="142" customWidth="1"/>
    <col min="2311" max="2556" width="8.77734375" style="142"/>
    <col min="2557" max="2558" width="8.77734375" style="142" customWidth="1"/>
    <col min="2559" max="2559" width="8.88671875" style="142" bestFit="1" customWidth="1"/>
    <col min="2560" max="2565" width="8.77734375" style="142" customWidth="1"/>
    <col min="2566" max="2566" width="8.88671875" style="142" customWidth="1"/>
    <col min="2567" max="2812" width="8.77734375" style="142"/>
    <col min="2813" max="2814" width="8.77734375" style="142" customWidth="1"/>
    <col min="2815" max="2815" width="8.88671875" style="142" bestFit="1" customWidth="1"/>
    <col min="2816" max="2821" width="8.77734375" style="142" customWidth="1"/>
    <col min="2822" max="2822" width="8.88671875" style="142" customWidth="1"/>
    <col min="2823" max="3068" width="8.77734375" style="142"/>
    <col min="3069" max="3070" width="8.77734375" style="142" customWidth="1"/>
    <col min="3071" max="3071" width="8.88671875" style="142" bestFit="1" customWidth="1"/>
    <col min="3072" max="3077" width="8.77734375" style="142" customWidth="1"/>
    <col min="3078" max="3078" width="8.88671875" style="142" customWidth="1"/>
    <col min="3079" max="3324" width="8.77734375" style="142"/>
    <col min="3325" max="3326" width="8.77734375" style="142" customWidth="1"/>
    <col min="3327" max="3327" width="8.88671875" style="142" bestFit="1" customWidth="1"/>
    <col min="3328" max="3333" width="8.77734375" style="142" customWidth="1"/>
    <col min="3334" max="3334" width="8.88671875" style="142" customWidth="1"/>
    <col min="3335" max="3580" width="8.77734375" style="142"/>
    <col min="3581" max="3582" width="8.77734375" style="142" customWidth="1"/>
    <col min="3583" max="3583" width="8.88671875" style="142" bestFit="1" customWidth="1"/>
    <col min="3584" max="3589" width="8.77734375" style="142" customWidth="1"/>
    <col min="3590" max="3590" width="8.88671875" style="142" customWidth="1"/>
    <col min="3591" max="3836" width="8.77734375" style="142"/>
    <col min="3837" max="3838" width="8.77734375" style="142" customWidth="1"/>
    <col min="3839" max="3839" width="8.88671875" style="142" bestFit="1" customWidth="1"/>
    <col min="3840" max="3845" width="8.77734375" style="142" customWidth="1"/>
    <col min="3846" max="3846" width="8.88671875" style="142" customWidth="1"/>
    <col min="3847" max="4092" width="8.77734375" style="142"/>
    <col min="4093" max="4094" width="8.77734375" style="142" customWidth="1"/>
    <col min="4095" max="4095" width="8.88671875" style="142" bestFit="1" customWidth="1"/>
    <col min="4096" max="4101" width="8.77734375" style="142" customWidth="1"/>
    <col min="4102" max="4102" width="8.88671875" style="142" customWidth="1"/>
    <col min="4103" max="4348" width="8.77734375" style="142"/>
    <col min="4349" max="4350" width="8.77734375" style="142" customWidth="1"/>
    <col min="4351" max="4351" width="8.88671875" style="142" bestFit="1" customWidth="1"/>
    <col min="4352" max="4357" width="8.77734375" style="142" customWidth="1"/>
    <col min="4358" max="4358" width="8.88671875" style="142" customWidth="1"/>
    <col min="4359" max="4604" width="8.77734375" style="142"/>
    <col min="4605" max="4606" width="8.77734375" style="142" customWidth="1"/>
    <col min="4607" max="4607" width="8.88671875" style="142" bestFit="1" customWidth="1"/>
    <col min="4608" max="4613" width="8.77734375" style="142" customWidth="1"/>
    <col min="4614" max="4614" width="8.88671875" style="142" customWidth="1"/>
    <col min="4615" max="4860" width="8.77734375" style="142"/>
    <col min="4861" max="4862" width="8.77734375" style="142" customWidth="1"/>
    <col min="4863" max="4863" width="8.88671875" style="142" bestFit="1" customWidth="1"/>
    <col min="4864" max="4869" width="8.77734375" style="142" customWidth="1"/>
    <col min="4870" max="4870" width="8.88671875" style="142" customWidth="1"/>
    <col min="4871" max="5116" width="8.77734375" style="142"/>
    <col min="5117" max="5118" width="8.77734375" style="142" customWidth="1"/>
    <col min="5119" max="5119" width="8.88671875" style="142" bestFit="1" customWidth="1"/>
    <col min="5120" max="5125" width="8.77734375" style="142" customWidth="1"/>
    <col min="5126" max="5126" width="8.88671875" style="142" customWidth="1"/>
    <col min="5127" max="5372" width="8.77734375" style="142"/>
    <col min="5373" max="5374" width="8.77734375" style="142" customWidth="1"/>
    <col min="5375" max="5375" width="8.88671875" style="142" bestFit="1" customWidth="1"/>
    <col min="5376" max="5381" width="8.77734375" style="142" customWidth="1"/>
    <col min="5382" max="5382" width="8.88671875" style="142" customWidth="1"/>
    <col min="5383" max="5628" width="8.77734375" style="142"/>
    <col min="5629" max="5630" width="8.77734375" style="142" customWidth="1"/>
    <col min="5631" max="5631" width="8.88671875" style="142" bestFit="1" customWidth="1"/>
    <col min="5632" max="5637" width="8.77734375" style="142" customWidth="1"/>
    <col min="5638" max="5638" width="8.88671875" style="142" customWidth="1"/>
    <col min="5639" max="5884" width="8.77734375" style="142"/>
    <col min="5885" max="5886" width="8.77734375" style="142" customWidth="1"/>
    <col min="5887" max="5887" width="8.88671875" style="142" bestFit="1" customWidth="1"/>
    <col min="5888" max="5893" width="8.77734375" style="142" customWidth="1"/>
    <col min="5894" max="5894" width="8.88671875" style="142" customWidth="1"/>
    <col min="5895" max="6140" width="8.77734375" style="142"/>
    <col min="6141" max="6142" width="8.77734375" style="142" customWidth="1"/>
    <col min="6143" max="6143" width="8.88671875" style="142" bestFit="1" customWidth="1"/>
    <col min="6144" max="6149" width="8.77734375" style="142" customWidth="1"/>
    <col min="6150" max="6150" width="8.88671875" style="142" customWidth="1"/>
    <col min="6151" max="6396" width="8.77734375" style="142"/>
    <col min="6397" max="6398" width="8.77734375" style="142" customWidth="1"/>
    <col min="6399" max="6399" width="8.88671875" style="142" bestFit="1" customWidth="1"/>
    <col min="6400" max="6405" width="8.77734375" style="142" customWidth="1"/>
    <col min="6406" max="6406" width="8.88671875" style="142" customWidth="1"/>
    <col min="6407" max="6652" width="8.77734375" style="142"/>
    <col min="6653" max="6654" width="8.77734375" style="142" customWidth="1"/>
    <col min="6655" max="6655" width="8.88671875" style="142" bestFit="1" customWidth="1"/>
    <col min="6656" max="6661" width="8.77734375" style="142" customWidth="1"/>
    <col min="6662" max="6662" width="8.88671875" style="142" customWidth="1"/>
    <col min="6663" max="6908" width="8.77734375" style="142"/>
    <col min="6909" max="6910" width="8.77734375" style="142" customWidth="1"/>
    <col min="6911" max="6911" width="8.88671875" style="142" bestFit="1" customWidth="1"/>
    <col min="6912" max="6917" width="8.77734375" style="142" customWidth="1"/>
    <col min="6918" max="6918" width="8.88671875" style="142" customWidth="1"/>
    <col min="6919" max="7164" width="8.77734375" style="142"/>
    <col min="7165" max="7166" width="8.77734375" style="142" customWidth="1"/>
    <col min="7167" max="7167" width="8.88671875" style="142" bestFit="1" customWidth="1"/>
    <col min="7168" max="7173" width="8.77734375" style="142" customWidth="1"/>
    <col min="7174" max="7174" width="8.88671875" style="142" customWidth="1"/>
    <col min="7175" max="7420" width="8.77734375" style="142"/>
    <col min="7421" max="7422" width="8.77734375" style="142" customWidth="1"/>
    <col min="7423" max="7423" width="8.88671875" style="142" bestFit="1" customWidth="1"/>
    <col min="7424" max="7429" width="8.77734375" style="142" customWidth="1"/>
    <col min="7430" max="7430" width="8.88671875" style="142" customWidth="1"/>
    <col min="7431" max="7676" width="8.77734375" style="142"/>
    <col min="7677" max="7678" width="8.77734375" style="142" customWidth="1"/>
    <col min="7679" max="7679" width="8.88671875" style="142" bestFit="1" customWidth="1"/>
    <col min="7680" max="7685" width="8.77734375" style="142" customWidth="1"/>
    <col min="7686" max="7686" width="8.88671875" style="142" customWidth="1"/>
    <col min="7687" max="7932" width="8.77734375" style="142"/>
    <col min="7933" max="7934" width="8.77734375" style="142" customWidth="1"/>
    <col min="7935" max="7935" width="8.88671875" style="142" bestFit="1" customWidth="1"/>
    <col min="7936" max="7941" width="8.77734375" style="142" customWidth="1"/>
    <col min="7942" max="7942" width="8.88671875" style="142" customWidth="1"/>
    <col min="7943" max="8188" width="8.77734375" style="142"/>
    <col min="8189" max="8190" width="8.77734375" style="142" customWidth="1"/>
    <col min="8191" max="8191" width="8.88671875" style="142" bestFit="1" customWidth="1"/>
    <col min="8192" max="8197" width="8.77734375" style="142" customWidth="1"/>
    <col min="8198" max="8198" width="8.88671875" style="142" customWidth="1"/>
    <col min="8199" max="8444" width="8.77734375" style="142"/>
    <col min="8445" max="8446" width="8.77734375" style="142" customWidth="1"/>
    <col min="8447" max="8447" width="8.88671875" style="142" bestFit="1" customWidth="1"/>
    <col min="8448" max="8453" width="8.77734375" style="142" customWidth="1"/>
    <col min="8454" max="8454" width="8.88671875" style="142" customWidth="1"/>
    <col min="8455" max="8700" width="8.77734375" style="142"/>
    <col min="8701" max="8702" width="8.77734375" style="142" customWidth="1"/>
    <col min="8703" max="8703" width="8.88671875" style="142" bestFit="1" customWidth="1"/>
    <col min="8704" max="8709" width="8.77734375" style="142" customWidth="1"/>
    <col min="8710" max="8710" width="8.88671875" style="142" customWidth="1"/>
    <col min="8711" max="8956" width="8.77734375" style="142"/>
    <col min="8957" max="8958" width="8.77734375" style="142" customWidth="1"/>
    <col min="8959" max="8959" width="8.88671875" style="142" bestFit="1" customWidth="1"/>
    <col min="8960" max="8965" width="8.77734375" style="142" customWidth="1"/>
    <col min="8966" max="8966" width="8.88671875" style="142" customWidth="1"/>
    <col min="8967" max="9212" width="8.77734375" style="142"/>
    <col min="9213" max="9214" width="8.77734375" style="142" customWidth="1"/>
    <col min="9215" max="9215" width="8.88671875" style="142" bestFit="1" customWidth="1"/>
    <col min="9216" max="9221" width="8.77734375" style="142" customWidth="1"/>
    <col min="9222" max="9222" width="8.88671875" style="142" customWidth="1"/>
    <col min="9223" max="9468" width="8.77734375" style="142"/>
    <col min="9469" max="9470" width="8.77734375" style="142" customWidth="1"/>
    <col min="9471" max="9471" width="8.88671875" style="142" bestFit="1" customWidth="1"/>
    <col min="9472" max="9477" width="8.77734375" style="142" customWidth="1"/>
    <col min="9478" max="9478" width="8.88671875" style="142" customWidth="1"/>
    <col min="9479" max="9724" width="8.77734375" style="142"/>
    <col min="9725" max="9726" width="8.77734375" style="142" customWidth="1"/>
    <col min="9727" max="9727" width="8.88671875" style="142" bestFit="1" customWidth="1"/>
    <col min="9728" max="9733" width="8.77734375" style="142" customWidth="1"/>
    <col min="9734" max="9734" width="8.88671875" style="142" customWidth="1"/>
    <col min="9735" max="9980" width="8.77734375" style="142"/>
    <col min="9981" max="9982" width="8.77734375" style="142" customWidth="1"/>
    <col min="9983" max="9983" width="8.88671875" style="142" bestFit="1" customWidth="1"/>
    <col min="9984" max="9989" width="8.77734375" style="142" customWidth="1"/>
    <col min="9990" max="9990" width="8.88671875" style="142" customWidth="1"/>
    <col min="9991" max="10236" width="8.77734375" style="142"/>
    <col min="10237" max="10238" width="8.77734375" style="142" customWidth="1"/>
    <col min="10239" max="10239" width="8.88671875" style="142" bestFit="1" customWidth="1"/>
    <col min="10240" max="10245" width="8.77734375" style="142" customWidth="1"/>
    <col min="10246" max="10246" width="8.88671875" style="142" customWidth="1"/>
    <col min="10247" max="10492" width="8.77734375" style="142"/>
    <col min="10493" max="10494" width="8.77734375" style="142" customWidth="1"/>
    <col min="10495" max="10495" width="8.88671875" style="142" bestFit="1" customWidth="1"/>
    <col min="10496" max="10501" width="8.77734375" style="142" customWidth="1"/>
    <col min="10502" max="10502" width="8.88671875" style="142" customWidth="1"/>
    <col min="10503" max="10748" width="8.77734375" style="142"/>
    <col min="10749" max="10750" width="8.77734375" style="142" customWidth="1"/>
    <col min="10751" max="10751" width="8.88671875" style="142" bestFit="1" customWidth="1"/>
    <col min="10752" max="10757" width="8.77734375" style="142" customWidth="1"/>
    <col min="10758" max="10758" width="8.88671875" style="142" customWidth="1"/>
    <col min="10759" max="11004" width="8.77734375" style="142"/>
    <col min="11005" max="11006" width="8.77734375" style="142" customWidth="1"/>
    <col min="11007" max="11007" width="8.88671875" style="142" bestFit="1" customWidth="1"/>
    <col min="11008" max="11013" width="8.77734375" style="142" customWidth="1"/>
    <col min="11014" max="11014" width="8.88671875" style="142" customWidth="1"/>
    <col min="11015" max="11260" width="8.77734375" style="142"/>
    <col min="11261" max="11262" width="8.77734375" style="142" customWidth="1"/>
    <col min="11263" max="11263" width="8.88671875" style="142" bestFit="1" customWidth="1"/>
    <col min="11264" max="11269" width="8.77734375" style="142" customWidth="1"/>
    <col min="11270" max="11270" width="8.88671875" style="142" customWidth="1"/>
    <col min="11271" max="11516" width="8.77734375" style="142"/>
    <col min="11517" max="11518" width="8.77734375" style="142" customWidth="1"/>
    <col min="11519" max="11519" width="8.88671875" style="142" bestFit="1" customWidth="1"/>
    <col min="11520" max="11525" width="8.77734375" style="142" customWidth="1"/>
    <col min="11526" max="11526" width="8.88671875" style="142" customWidth="1"/>
    <col min="11527" max="11772" width="8.77734375" style="142"/>
    <col min="11773" max="11774" width="8.77734375" style="142" customWidth="1"/>
    <col min="11775" max="11775" width="8.88671875" style="142" bestFit="1" customWidth="1"/>
    <col min="11776" max="11781" width="8.77734375" style="142" customWidth="1"/>
    <col min="11782" max="11782" width="8.88671875" style="142" customWidth="1"/>
    <col min="11783" max="12028" width="8.77734375" style="142"/>
    <col min="12029" max="12030" width="8.77734375" style="142" customWidth="1"/>
    <col min="12031" max="12031" width="8.88671875" style="142" bestFit="1" customWidth="1"/>
    <col min="12032" max="12037" width="8.77734375" style="142" customWidth="1"/>
    <col min="12038" max="12038" width="8.88671875" style="142" customWidth="1"/>
    <col min="12039" max="12284" width="8.77734375" style="142"/>
    <col min="12285" max="12286" width="8.77734375" style="142" customWidth="1"/>
    <col min="12287" max="12287" width="8.88671875" style="142" bestFit="1" customWidth="1"/>
    <col min="12288" max="12293" width="8.77734375" style="142" customWidth="1"/>
    <col min="12294" max="12294" width="8.88671875" style="142" customWidth="1"/>
    <col min="12295" max="12540" width="8.77734375" style="142"/>
    <col min="12541" max="12542" width="8.77734375" style="142" customWidth="1"/>
    <col min="12543" max="12543" width="8.88671875" style="142" bestFit="1" customWidth="1"/>
    <col min="12544" max="12549" width="8.77734375" style="142" customWidth="1"/>
    <col min="12550" max="12550" width="8.88671875" style="142" customWidth="1"/>
    <col min="12551" max="12796" width="8.77734375" style="142"/>
    <col min="12797" max="12798" width="8.77734375" style="142" customWidth="1"/>
    <col min="12799" max="12799" width="8.88671875" style="142" bestFit="1" customWidth="1"/>
    <col min="12800" max="12805" width="8.77734375" style="142" customWidth="1"/>
    <col min="12806" max="12806" width="8.88671875" style="142" customWidth="1"/>
    <col min="12807" max="13052" width="8.77734375" style="142"/>
    <col min="13053" max="13054" width="8.77734375" style="142" customWidth="1"/>
    <col min="13055" max="13055" width="8.88671875" style="142" bestFit="1" customWidth="1"/>
    <col min="13056" max="13061" width="8.77734375" style="142" customWidth="1"/>
    <col min="13062" max="13062" width="8.88671875" style="142" customWidth="1"/>
    <col min="13063" max="13308" width="8.77734375" style="142"/>
    <col min="13309" max="13310" width="8.77734375" style="142" customWidth="1"/>
    <col min="13311" max="13311" width="8.88671875" style="142" bestFit="1" customWidth="1"/>
    <col min="13312" max="13317" width="8.77734375" style="142" customWidth="1"/>
    <col min="13318" max="13318" width="8.88671875" style="142" customWidth="1"/>
    <col min="13319" max="13564" width="8.77734375" style="142"/>
    <col min="13565" max="13566" width="8.77734375" style="142" customWidth="1"/>
    <col min="13567" max="13567" width="8.88671875" style="142" bestFit="1" customWidth="1"/>
    <col min="13568" max="13573" width="8.77734375" style="142" customWidth="1"/>
    <col min="13574" max="13574" width="8.88671875" style="142" customWidth="1"/>
    <col min="13575" max="13820" width="8.77734375" style="142"/>
    <col min="13821" max="13822" width="8.77734375" style="142" customWidth="1"/>
    <col min="13823" max="13823" width="8.88671875" style="142" bestFit="1" customWidth="1"/>
    <col min="13824" max="13829" width="8.77734375" style="142" customWidth="1"/>
    <col min="13830" max="13830" width="8.88671875" style="142" customWidth="1"/>
    <col min="13831" max="14076" width="8.77734375" style="142"/>
    <col min="14077" max="14078" width="8.77734375" style="142" customWidth="1"/>
    <col min="14079" max="14079" width="8.88671875" style="142" bestFit="1" customWidth="1"/>
    <col min="14080" max="14085" width="8.77734375" style="142" customWidth="1"/>
    <col min="14086" max="14086" width="8.88671875" style="142" customWidth="1"/>
    <col min="14087" max="14332" width="8.77734375" style="142"/>
    <col min="14333" max="14334" width="8.77734375" style="142" customWidth="1"/>
    <col min="14335" max="14335" width="8.88671875" style="142" bestFit="1" customWidth="1"/>
    <col min="14336" max="14341" width="8.77734375" style="142" customWidth="1"/>
    <col min="14342" max="14342" width="8.88671875" style="142" customWidth="1"/>
    <col min="14343" max="14588" width="8.77734375" style="142"/>
    <col min="14589" max="14590" width="8.77734375" style="142" customWidth="1"/>
    <col min="14591" max="14591" width="8.88671875" style="142" bestFit="1" customWidth="1"/>
    <col min="14592" max="14597" width="8.77734375" style="142" customWidth="1"/>
    <col min="14598" max="14598" width="8.88671875" style="142" customWidth="1"/>
    <col min="14599" max="14844" width="8.77734375" style="142"/>
    <col min="14845" max="14846" width="8.77734375" style="142" customWidth="1"/>
    <col min="14847" max="14847" width="8.88671875" style="142" bestFit="1" customWidth="1"/>
    <col min="14848" max="14853" width="8.77734375" style="142" customWidth="1"/>
    <col min="14854" max="14854" width="8.88671875" style="142" customWidth="1"/>
    <col min="14855" max="15100" width="8.77734375" style="142"/>
    <col min="15101" max="15102" width="8.77734375" style="142" customWidth="1"/>
    <col min="15103" max="15103" width="8.88671875" style="142" bestFit="1" customWidth="1"/>
    <col min="15104" max="15109" width="8.77734375" style="142" customWidth="1"/>
    <col min="15110" max="15110" width="8.88671875" style="142" customWidth="1"/>
    <col min="15111" max="15356" width="8.77734375" style="142"/>
    <col min="15357" max="15358" width="8.77734375" style="142" customWidth="1"/>
    <col min="15359" max="15359" width="8.88671875" style="142" bestFit="1" customWidth="1"/>
    <col min="15360" max="15365" width="8.77734375" style="142" customWidth="1"/>
    <col min="15366" max="15366" width="8.88671875" style="142" customWidth="1"/>
    <col min="15367" max="15612" width="8.77734375" style="142"/>
    <col min="15613" max="15614" width="8.77734375" style="142" customWidth="1"/>
    <col min="15615" max="15615" width="8.88671875" style="142" bestFit="1" customWidth="1"/>
    <col min="15616" max="15621" width="8.77734375" style="142" customWidth="1"/>
    <col min="15622" max="15622" width="8.88671875" style="142" customWidth="1"/>
    <col min="15623" max="15868" width="8.77734375" style="142"/>
    <col min="15869" max="15870" width="8.77734375" style="142" customWidth="1"/>
    <col min="15871" max="15871" width="8.88671875" style="142" bestFit="1" customWidth="1"/>
    <col min="15872" max="15877" width="8.77734375" style="142" customWidth="1"/>
    <col min="15878" max="15878" width="8.88671875" style="142" customWidth="1"/>
    <col min="15879" max="16124" width="8.77734375" style="142"/>
    <col min="16125" max="16126" width="8.77734375" style="142" customWidth="1"/>
    <col min="16127" max="16127" width="8.88671875" style="142" bestFit="1" customWidth="1"/>
    <col min="16128" max="16133" width="8.77734375" style="142" customWidth="1"/>
    <col min="16134" max="16134" width="8.88671875" style="142" customWidth="1"/>
    <col min="16135" max="16384" width="8.77734375" style="142"/>
  </cols>
  <sheetData>
    <row r="1" spans="1:10" ht="31.5">
      <c r="A1" s="141" t="s">
        <v>140</v>
      </c>
      <c r="E1" s="143"/>
      <c r="F1" s="143"/>
      <c r="G1" s="143"/>
      <c r="H1" s="143"/>
      <c r="I1" s="143"/>
      <c r="J1" s="143"/>
    </row>
    <row r="2" spans="1:10" ht="15" customHeight="1">
      <c r="D2" s="143"/>
      <c r="E2" s="143"/>
      <c r="F2" s="143"/>
      <c r="G2" s="143"/>
      <c r="H2" s="143"/>
      <c r="I2" s="143"/>
      <c r="J2" s="143"/>
    </row>
    <row r="3" spans="1:10" ht="15" customHeight="1">
      <c r="B3" s="144" t="s">
        <v>136</v>
      </c>
      <c r="C3" s="144"/>
      <c r="E3" s="143"/>
      <c r="F3" s="143"/>
      <c r="G3" s="143"/>
      <c r="H3" s="143"/>
      <c r="I3" s="143"/>
      <c r="J3" s="143"/>
    </row>
    <row r="4" spans="1:10" ht="15" customHeight="1">
      <c r="C4" s="144" t="s">
        <v>137</v>
      </c>
      <c r="E4" s="143"/>
      <c r="F4" s="143"/>
      <c r="G4" s="143"/>
      <c r="H4" s="143"/>
      <c r="I4" s="143"/>
      <c r="J4" s="143"/>
    </row>
    <row r="5" spans="1:10" ht="15" customHeight="1">
      <c r="D5" s="145" t="s">
        <v>141</v>
      </c>
      <c r="E5" s="143"/>
      <c r="F5" s="143"/>
      <c r="G5" s="143"/>
      <c r="H5" s="143"/>
      <c r="I5" s="143"/>
      <c r="J5" s="143"/>
    </row>
    <row r="6" spans="1:10" ht="15" customHeight="1">
      <c r="D6" s="143"/>
      <c r="E6" s="143" t="s">
        <v>138</v>
      </c>
      <c r="F6" s="143"/>
      <c r="G6" s="199">
        <f>F7*F8*F9</f>
        <v>0</v>
      </c>
      <c r="H6" s="143" t="s">
        <v>139</v>
      </c>
      <c r="I6" s="143"/>
      <c r="J6" s="143"/>
    </row>
    <row r="7" spans="1:10" ht="15" customHeight="1">
      <c r="D7" s="143"/>
      <c r="E7" s="143" t="s">
        <v>142</v>
      </c>
      <c r="F7" s="200">
        <f>MAX(Torque_1!P76:P77)</f>
        <v>0</v>
      </c>
      <c r="G7" s="143" t="s">
        <v>143</v>
      </c>
      <c r="H7" s="143"/>
      <c r="I7" s="143"/>
      <c r="J7" s="143"/>
    </row>
    <row r="8" spans="1:10" ht="15" customHeight="1">
      <c r="D8" s="143"/>
      <c r="E8" s="143" t="s">
        <v>144</v>
      </c>
      <c r="F8" s="146">
        <f>23.9*10^-6</f>
        <v>2.3899999999999998E-5</v>
      </c>
      <c r="G8" s="143" t="s">
        <v>145</v>
      </c>
      <c r="H8" s="143"/>
      <c r="I8" s="143"/>
      <c r="J8" s="143"/>
    </row>
    <row r="9" spans="1:10" ht="15" customHeight="1">
      <c r="D9" s="143"/>
      <c r="E9" s="143" t="s">
        <v>146</v>
      </c>
      <c r="F9" s="147">
        <f>AVERAGE(기본정보!B12:B13)-20</f>
        <v>3</v>
      </c>
      <c r="G9" s="143" t="s">
        <v>88</v>
      </c>
      <c r="H9" s="143"/>
      <c r="I9" s="143"/>
      <c r="J9" s="143"/>
    </row>
    <row r="10" spans="1:10" ht="15" customHeight="1">
      <c r="D10" s="145" t="s">
        <v>89</v>
      </c>
      <c r="E10" s="143"/>
      <c r="F10" s="143"/>
      <c r="G10" s="143"/>
      <c r="H10" s="143"/>
      <c r="I10" s="143"/>
      <c r="J10" s="143"/>
    </row>
    <row r="11" spans="1:10" ht="15" customHeight="1">
      <c r="D11" s="148" t="s">
        <v>147</v>
      </c>
      <c r="E11" s="143" t="s">
        <v>148</v>
      </c>
      <c r="F11" s="143"/>
      <c r="G11" s="199" t="e">
        <f>1/SQRT(3)*G6/F7</f>
        <v>#DIV/0!</v>
      </c>
      <c r="H11" s="143"/>
      <c r="I11" s="143"/>
      <c r="J11" s="143"/>
    </row>
    <row r="12" spans="1:10" ht="15" customHeight="1">
      <c r="D12" s="143"/>
      <c r="E12" s="143"/>
      <c r="F12" s="143"/>
      <c r="G12" s="143"/>
      <c r="H12" s="143"/>
      <c r="I12" s="143"/>
      <c r="J12" s="143"/>
    </row>
    <row r="13" spans="1:10" ht="15" customHeight="1">
      <c r="C13" s="144" t="s">
        <v>149</v>
      </c>
      <c r="E13" s="143"/>
      <c r="F13" s="143"/>
      <c r="G13" s="143"/>
      <c r="H13" s="143"/>
      <c r="I13" s="143"/>
      <c r="J13" s="143"/>
    </row>
    <row r="14" spans="1:10" ht="15" customHeight="1">
      <c r="D14" s="145" t="s">
        <v>91</v>
      </c>
      <c r="E14" s="143"/>
      <c r="F14" s="143"/>
      <c r="G14" s="201">
        <f>Torque_1!T76</f>
        <v>0</v>
      </c>
      <c r="H14" s="143" t="s">
        <v>150</v>
      </c>
      <c r="I14" s="143"/>
      <c r="J14" s="143"/>
    </row>
    <row r="15" spans="1:10" ht="15" customHeight="1">
      <c r="D15" s="145" t="s">
        <v>151</v>
      </c>
      <c r="E15" s="143"/>
      <c r="F15" s="143"/>
      <c r="G15" s="143"/>
      <c r="H15" s="143"/>
      <c r="I15" s="143"/>
      <c r="J15" s="143"/>
    </row>
    <row r="16" spans="1:10" ht="15" customHeight="1">
      <c r="D16" s="148" t="s">
        <v>152</v>
      </c>
      <c r="E16" s="143" t="s">
        <v>153</v>
      </c>
      <c r="F16" s="143"/>
      <c r="G16" s="199" t="e">
        <f>(1/2)*(G14/F7)</f>
        <v>#DIV/0!</v>
      </c>
      <c r="H16" s="143"/>
      <c r="I16" s="143"/>
      <c r="J16" s="143"/>
    </row>
    <row r="17" spans="3:10" ht="15" customHeight="1">
      <c r="D17" s="143"/>
      <c r="E17" s="143"/>
      <c r="F17" s="143"/>
      <c r="G17" s="143"/>
      <c r="H17" s="143"/>
      <c r="I17" s="143"/>
      <c r="J17" s="143"/>
    </row>
    <row r="18" spans="3:10" ht="15" customHeight="1">
      <c r="C18" s="144" t="s">
        <v>154</v>
      </c>
      <c r="E18" s="143"/>
      <c r="F18" s="143"/>
      <c r="G18" s="143"/>
      <c r="H18" s="143"/>
      <c r="I18" s="143"/>
      <c r="J18" s="143"/>
    </row>
    <row r="19" spans="3:10" ht="15" customHeight="1">
      <c r="D19" s="145" t="s">
        <v>155</v>
      </c>
      <c r="E19" s="143"/>
      <c r="F19" s="199">
        <f>2.3*10^-3</f>
        <v>2.3E-3</v>
      </c>
      <c r="G19" s="143" t="s">
        <v>156</v>
      </c>
      <c r="H19" s="143"/>
      <c r="I19" s="143"/>
      <c r="J19" s="143"/>
    </row>
    <row r="20" spans="3:10" ht="15" customHeight="1">
      <c r="D20" s="145" t="s">
        <v>157</v>
      </c>
      <c r="E20" s="143"/>
      <c r="F20" s="149"/>
      <c r="G20" s="199">
        <f>2.6*10^-6</f>
        <v>2.6000000000000001E-6</v>
      </c>
      <c r="H20" s="143" t="s">
        <v>156</v>
      </c>
      <c r="I20" s="143"/>
      <c r="J20" s="143"/>
    </row>
    <row r="21" spans="3:10" ht="15" customHeight="1">
      <c r="D21" s="145" t="s">
        <v>158</v>
      </c>
      <c r="E21" s="143"/>
      <c r="F21" s="143"/>
      <c r="G21" s="143"/>
      <c r="H21" s="143"/>
      <c r="I21" s="143"/>
      <c r="J21" s="143"/>
    </row>
    <row r="22" spans="3:10" ht="15" customHeight="1">
      <c r="D22" s="148" t="s">
        <v>90</v>
      </c>
      <c r="E22" s="143" t="s">
        <v>93</v>
      </c>
      <c r="F22" s="143"/>
      <c r="G22" s="199" t="e">
        <f>1/SQRT(3)*G20/F7</f>
        <v>#DIV/0!</v>
      </c>
      <c r="H22" s="143"/>
      <c r="I22" s="143"/>
      <c r="J22" s="143"/>
    </row>
    <row r="23" spans="3:10" ht="15" customHeight="1">
      <c r="D23" s="143"/>
      <c r="E23" s="143"/>
      <c r="F23" s="143"/>
      <c r="G23" s="143"/>
      <c r="H23" s="143"/>
      <c r="I23" s="143"/>
      <c r="J23" s="143"/>
    </row>
    <row r="24" spans="3:10" ht="15" customHeight="1">
      <c r="C24" s="144" t="s">
        <v>159</v>
      </c>
      <c r="E24" s="143"/>
      <c r="F24" s="143"/>
      <c r="G24" s="143"/>
      <c r="H24" s="143"/>
      <c r="I24" s="143"/>
      <c r="J24" s="143"/>
    </row>
    <row r="25" spans="3:10" ht="15" customHeight="1">
      <c r="D25" s="145" t="s">
        <v>160</v>
      </c>
      <c r="E25" s="143"/>
      <c r="F25" s="143"/>
      <c r="G25" s="143"/>
      <c r="H25" s="143"/>
      <c r="I25" s="143"/>
      <c r="J25" s="143"/>
    </row>
    <row r="26" spans="3:10" ht="15" customHeight="1">
      <c r="D26" s="563" t="s">
        <v>94</v>
      </c>
      <c r="E26" s="563"/>
      <c r="F26" s="563"/>
      <c r="G26" s="202">
        <v>5</v>
      </c>
      <c r="H26" s="143" t="s">
        <v>95</v>
      </c>
      <c r="I26" s="143"/>
      <c r="J26" s="143"/>
    </row>
    <row r="27" spans="3:10" ht="15" customHeight="1">
      <c r="D27" s="145" t="s">
        <v>161</v>
      </c>
      <c r="E27" s="143"/>
      <c r="F27" s="143"/>
      <c r="G27" s="143"/>
      <c r="H27" s="143"/>
      <c r="I27" s="143"/>
      <c r="J27" s="143"/>
    </row>
    <row r="28" spans="3:10" ht="15" customHeight="1">
      <c r="D28" s="143"/>
      <c r="E28" s="143" t="s">
        <v>162</v>
      </c>
      <c r="F28" s="143"/>
      <c r="G28" s="199">
        <f>F7*(1-COS(RADIANS(G26)))</f>
        <v>0</v>
      </c>
      <c r="H28" s="143" t="s">
        <v>139</v>
      </c>
      <c r="I28" s="143"/>
      <c r="J28" s="143"/>
    </row>
    <row r="29" spans="3:10" ht="15" customHeight="1">
      <c r="D29" s="145" t="s">
        <v>163</v>
      </c>
      <c r="E29" s="143"/>
      <c r="F29" s="143"/>
      <c r="G29" s="143"/>
      <c r="H29" s="143"/>
      <c r="I29" s="143"/>
      <c r="J29" s="143"/>
    </row>
    <row r="30" spans="3:10" ht="15" customHeight="1">
      <c r="D30" s="148" t="s">
        <v>164</v>
      </c>
      <c r="E30" s="143" t="s">
        <v>165</v>
      </c>
      <c r="F30" s="143"/>
      <c r="G30" s="199" t="e">
        <f>1/SQRT(3)*G28/F7</f>
        <v>#DIV/0!</v>
      </c>
      <c r="H30" s="143"/>
      <c r="I30" s="143"/>
      <c r="J30" s="143"/>
    </row>
    <row r="31" spans="3:10" ht="15" customHeight="1">
      <c r="D31" s="143"/>
      <c r="E31" s="143"/>
      <c r="F31" s="143"/>
      <c r="G31" s="143"/>
      <c r="H31" s="143"/>
      <c r="I31" s="143"/>
      <c r="J31" s="143"/>
    </row>
    <row r="32" spans="3:10" ht="15" customHeight="1">
      <c r="C32" s="144" t="s">
        <v>166</v>
      </c>
      <c r="E32" s="143"/>
      <c r="F32" s="143"/>
      <c r="G32" s="143"/>
      <c r="H32" s="143"/>
      <c r="I32" s="143"/>
      <c r="J32" s="143"/>
    </row>
    <row r="33" spans="2:10" ht="15" customHeight="1">
      <c r="D33" s="145" t="s">
        <v>96</v>
      </c>
      <c r="E33" s="143"/>
      <c r="F33" s="143"/>
      <c r="G33" s="143"/>
      <c r="H33" s="143"/>
      <c r="I33" s="143"/>
      <c r="J33" s="143"/>
    </row>
    <row r="34" spans="2:10" ht="15" customHeight="1">
      <c r="D34" s="145" t="s">
        <v>92</v>
      </c>
      <c r="E34" s="143"/>
      <c r="F34" s="143"/>
      <c r="G34" s="143"/>
      <c r="H34" s="143"/>
      <c r="I34" s="143"/>
      <c r="J34" s="143"/>
    </row>
    <row r="35" spans="2:10" ht="15" customHeight="1">
      <c r="D35" s="148" t="s">
        <v>90</v>
      </c>
      <c r="E35" s="143" t="s">
        <v>97</v>
      </c>
      <c r="F35" s="199">
        <f>1.5*10^-3</f>
        <v>1.5E-3</v>
      </c>
      <c r="G35" s="143"/>
      <c r="H35" s="143"/>
      <c r="I35" s="143"/>
      <c r="J35" s="143"/>
    </row>
    <row r="36" spans="2:10" ht="15" customHeight="1">
      <c r="D36" s="143"/>
      <c r="E36" s="143"/>
      <c r="F36" s="143"/>
      <c r="G36" s="143"/>
      <c r="H36" s="143"/>
      <c r="I36" s="143"/>
      <c r="J36" s="143"/>
    </row>
    <row r="37" spans="2:10" ht="15" customHeight="1">
      <c r="C37" s="144" t="s">
        <v>167</v>
      </c>
      <c r="E37" s="143"/>
      <c r="F37" s="143"/>
      <c r="G37" s="143"/>
      <c r="H37" s="143"/>
      <c r="I37" s="143"/>
      <c r="J37" s="143"/>
    </row>
    <row r="38" spans="2:10" ht="15" customHeight="1">
      <c r="D38" s="148" t="s">
        <v>90</v>
      </c>
      <c r="E38" s="564" t="s">
        <v>168</v>
      </c>
      <c r="F38" s="564"/>
      <c r="G38" s="564"/>
      <c r="H38" s="203" t="e">
        <f>SQRT(SUMSQ(G11,G16,G22,G30,F35))</f>
        <v>#DIV/0!</v>
      </c>
      <c r="I38" s="143"/>
      <c r="J38" s="143"/>
    </row>
    <row r="39" spans="2:10" ht="15" customHeight="1">
      <c r="D39" s="143"/>
      <c r="E39" s="143"/>
      <c r="F39" s="143"/>
      <c r="G39" s="143"/>
      <c r="H39" s="143"/>
      <c r="I39" s="143"/>
      <c r="J39" s="143"/>
    </row>
    <row r="40" spans="2:10" ht="15" customHeight="1">
      <c r="B40" s="144" t="s">
        <v>169</v>
      </c>
      <c r="C40" s="144"/>
      <c r="E40" s="143"/>
      <c r="F40" s="143"/>
      <c r="G40" s="143"/>
      <c r="H40" s="143"/>
      <c r="I40" s="143"/>
      <c r="J40" s="143"/>
    </row>
    <row r="41" spans="2:10" ht="15" customHeight="1">
      <c r="C41" s="144" t="s">
        <v>170</v>
      </c>
      <c r="E41" s="143"/>
      <c r="F41" s="143"/>
      <c r="G41" s="143"/>
      <c r="H41" s="143"/>
      <c r="I41" s="143"/>
      <c r="J41" s="143"/>
    </row>
    <row r="42" spans="2:10" ht="15" customHeight="1">
      <c r="D42" s="145"/>
      <c r="E42" s="143" t="s">
        <v>171</v>
      </c>
      <c r="F42" s="204">
        <f>Torque_1!A79</f>
        <v>0</v>
      </c>
      <c r="G42" s="143" t="s">
        <v>172</v>
      </c>
      <c r="H42" s="143"/>
      <c r="I42" s="143"/>
      <c r="J42" s="143"/>
    </row>
    <row r="43" spans="2:10" ht="15" customHeight="1">
      <c r="D43" s="145"/>
      <c r="E43" s="143"/>
      <c r="F43" s="150"/>
      <c r="G43" s="143"/>
      <c r="H43" s="143"/>
      <c r="I43" s="143"/>
      <c r="J43" s="143"/>
    </row>
    <row r="44" spans="2:10" ht="15" customHeight="1">
      <c r="C44" s="144" t="s">
        <v>173</v>
      </c>
      <c r="E44" s="143"/>
      <c r="F44" s="143"/>
      <c r="G44" s="143"/>
      <c r="H44" s="143"/>
      <c r="I44" s="143"/>
      <c r="J44" s="143"/>
    </row>
    <row r="45" spans="2:10" ht="15" customHeight="1">
      <c r="D45" s="143"/>
      <c r="E45" s="143" t="s">
        <v>174</v>
      </c>
      <c r="F45" s="201">
        <f>Torque_1!B79</f>
        <v>0</v>
      </c>
      <c r="G45" s="143" t="s">
        <v>175</v>
      </c>
      <c r="H45" s="149"/>
      <c r="I45" s="143"/>
      <c r="J45" s="143"/>
    </row>
    <row r="46" spans="2:10" ht="15" customHeight="1">
      <c r="D46" s="143"/>
      <c r="E46" s="143"/>
      <c r="F46" s="143"/>
      <c r="G46" s="143"/>
      <c r="H46" s="143"/>
      <c r="I46" s="143"/>
      <c r="J46" s="143"/>
    </row>
    <row r="47" spans="2:10" ht="15" customHeight="1">
      <c r="C47" s="144" t="s">
        <v>176</v>
      </c>
      <c r="E47" s="143"/>
      <c r="F47" s="143"/>
      <c r="G47" s="143"/>
      <c r="H47" s="143"/>
      <c r="I47" s="143"/>
      <c r="J47" s="143"/>
    </row>
    <row r="48" spans="2:10" ht="15" customHeight="1">
      <c r="D48" s="148" t="s">
        <v>177</v>
      </c>
      <c r="E48" s="143" t="s">
        <v>178</v>
      </c>
      <c r="F48" s="143"/>
      <c r="G48" s="203" t="e">
        <f>1/2*F45/F42</f>
        <v>#DIV/0!</v>
      </c>
      <c r="H48" s="143"/>
      <c r="I48" s="143"/>
      <c r="J48" s="143"/>
    </row>
    <row r="49" spans="2:10" ht="15" customHeight="1">
      <c r="D49" s="143"/>
      <c r="E49" s="143"/>
      <c r="F49" s="143"/>
      <c r="G49" s="143"/>
      <c r="H49" s="143"/>
      <c r="I49" s="143"/>
      <c r="J49" s="143"/>
    </row>
    <row r="50" spans="2:10" ht="15" customHeight="1">
      <c r="B50" s="144" t="s">
        <v>179</v>
      </c>
      <c r="C50" s="144"/>
      <c r="E50" s="143"/>
      <c r="F50" s="143"/>
      <c r="G50" s="143"/>
      <c r="H50" s="143"/>
      <c r="I50" s="143"/>
      <c r="J50" s="143"/>
    </row>
    <row r="51" spans="2:10" ht="15" customHeight="1">
      <c r="C51" s="144" t="s">
        <v>180</v>
      </c>
      <c r="E51" s="143"/>
      <c r="F51" s="143"/>
      <c r="G51" s="143"/>
      <c r="H51" s="143"/>
      <c r="I51" s="143"/>
      <c r="J51" s="143"/>
    </row>
    <row r="52" spans="2:10" ht="15" customHeight="1">
      <c r="D52" s="145"/>
      <c r="E52" s="143" t="s">
        <v>181</v>
      </c>
      <c r="F52" s="204">
        <f>Calcu!B3</f>
        <v>9.7989820000000005</v>
      </c>
      <c r="G52" s="143" t="s">
        <v>183</v>
      </c>
      <c r="H52" s="143"/>
      <c r="I52" s="143"/>
      <c r="J52" s="143"/>
    </row>
    <row r="53" spans="2:10" ht="15" customHeight="1">
      <c r="D53" s="145"/>
      <c r="E53" s="143"/>
      <c r="F53" s="150"/>
      <c r="G53" s="143"/>
      <c r="H53" s="143"/>
      <c r="I53" s="143"/>
      <c r="J53" s="143"/>
    </row>
    <row r="54" spans="2:10" ht="15" customHeight="1">
      <c r="C54" s="144" t="s">
        <v>184</v>
      </c>
      <c r="E54" s="143"/>
      <c r="F54" s="143"/>
      <c r="G54" s="143"/>
      <c r="H54" s="143"/>
      <c r="I54" s="143"/>
      <c r="J54" s="143"/>
    </row>
    <row r="55" spans="2:10" ht="15" customHeight="1">
      <c r="D55" s="143"/>
      <c r="E55" s="143" t="s">
        <v>185</v>
      </c>
      <c r="F55" s="199">
        <f>1*10^-5</f>
        <v>1.0000000000000001E-5</v>
      </c>
      <c r="G55" s="143" t="s">
        <v>182</v>
      </c>
      <c r="H55" s="149"/>
      <c r="I55" s="143"/>
      <c r="J55" s="143"/>
    </row>
    <row r="56" spans="2:10" ht="15" customHeight="1">
      <c r="D56" s="143"/>
      <c r="E56" s="143"/>
      <c r="F56" s="143"/>
      <c r="G56" s="143"/>
      <c r="H56" s="143"/>
      <c r="I56" s="143"/>
      <c r="J56" s="143"/>
    </row>
    <row r="57" spans="2:10" ht="15" customHeight="1">
      <c r="C57" s="144" t="s">
        <v>186</v>
      </c>
      <c r="E57" s="143"/>
      <c r="F57" s="143"/>
      <c r="G57" s="143"/>
      <c r="H57" s="143"/>
      <c r="I57" s="143"/>
      <c r="J57" s="143"/>
    </row>
    <row r="58" spans="2:10" ht="15" customHeight="1">
      <c r="D58" s="148" t="s">
        <v>90</v>
      </c>
      <c r="E58" s="143" t="s">
        <v>98</v>
      </c>
      <c r="F58" s="143"/>
      <c r="G58" s="203">
        <f>1/SQRT(3)*F55/F52</f>
        <v>5.8919413178800185E-7</v>
      </c>
      <c r="H58" s="143"/>
      <c r="I58" s="143"/>
      <c r="J58" s="143"/>
    </row>
    <row r="59" spans="2:10" ht="15" customHeight="1">
      <c r="D59" s="143"/>
      <c r="E59" s="143"/>
      <c r="F59" s="143"/>
      <c r="G59" s="143"/>
      <c r="H59" s="143"/>
      <c r="I59" s="143"/>
      <c r="J59" s="143"/>
    </row>
    <row r="60" spans="2:10" ht="15" customHeight="1">
      <c r="B60" s="144" t="s">
        <v>187</v>
      </c>
      <c r="C60" s="144"/>
      <c r="E60" s="143"/>
      <c r="F60" s="143"/>
      <c r="G60" s="143"/>
      <c r="H60" s="143"/>
      <c r="I60" s="143"/>
      <c r="J60" s="143"/>
    </row>
    <row r="61" spans="2:10" ht="15" customHeight="1">
      <c r="C61" s="144" t="s">
        <v>99</v>
      </c>
      <c r="E61" s="143"/>
      <c r="F61" s="143"/>
      <c r="G61" s="143"/>
      <c r="H61" s="143"/>
      <c r="I61" s="143"/>
      <c r="J61" s="143"/>
    </row>
    <row r="62" spans="2:10" ht="15" customHeight="1">
      <c r="D62" s="143"/>
      <c r="E62" s="143"/>
      <c r="F62" s="143"/>
      <c r="G62" s="143"/>
      <c r="H62" s="143"/>
      <c r="I62" s="143"/>
      <c r="J62" s="143"/>
    </row>
    <row r="63" spans="2:10" ht="15" customHeight="1">
      <c r="D63" s="144" t="s">
        <v>100</v>
      </c>
      <c r="E63" s="143"/>
      <c r="F63" s="205">
        <f>AVERAGE(기본정보!B12:B13)</f>
        <v>23</v>
      </c>
      <c r="G63" s="206">
        <f>ABS(기본정보!B13-기본정보!B12)/2</f>
        <v>0</v>
      </c>
      <c r="H63" s="143"/>
      <c r="I63" s="143"/>
      <c r="J63" s="143"/>
    </row>
    <row r="64" spans="2:10" ht="15" customHeight="1">
      <c r="D64" s="143"/>
      <c r="E64" s="143"/>
      <c r="F64" s="143"/>
      <c r="G64" s="143"/>
      <c r="H64" s="143"/>
      <c r="I64" s="143"/>
      <c r="J64" s="143"/>
    </row>
    <row r="65" spans="2:10" ht="15" customHeight="1">
      <c r="D65" s="144" t="s">
        <v>101</v>
      </c>
      <c r="E65" s="143"/>
      <c r="F65" s="143"/>
      <c r="G65" s="143"/>
      <c r="H65" s="143"/>
      <c r="I65" s="143"/>
      <c r="J65" s="143"/>
    </row>
    <row r="66" spans="2:10" ht="15" customHeight="1">
      <c r="D66" s="143"/>
      <c r="E66" s="143" t="s">
        <v>102</v>
      </c>
      <c r="F66" s="143"/>
      <c r="G66" s="151"/>
      <c r="H66" s="143"/>
      <c r="I66" s="143"/>
      <c r="J66" s="143"/>
    </row>
    <row r="67" spans="2:10" ht="15" customHeight="1">
      <c r="D67" s="143"/>
      <c r="E67" s="143"/>
      <c r="F67" s="143"/>
      <c r="G67" s="143"/>
      <c r="H67" s="143"/>
      <c r="I67" s="143"/>
      <c r="J67" s="143"/>
    </row>
    <row r="68" spans="2:10" ht="15" customHeight="1">
      <c r="D68" s="144" t="s">
        <v>103</v>
      </c>
      <c r="E68" s="143"/>
      <c r="F68" s="143"/>
      <c r="G68" s="143"/>
      <c r="H68" s="143"/>
      <c r="I68" s="143"/>
      <c r="J68" s="143"/>
    </row>
    <row r="69" spans="2:10" ht="15" customHeight="1">
      <c r="D69" s="143"/>
      <c r="E69" s="143" t="s">
        <v>188</v>
      </c>
      <c r="F69" s="207">
        <f>0.52198*10^-6*G63</f>
        <v>0</v>
      </c>
      <c r="G69" s="143"/>
      <c r="H69" s="143"/>
      <c r="I69" s="143"/>
      <c r="J69" s="143"/>
    </row>
    <row r="70" spans="2:10" ht="15" customHeight="1">
      <c r="D70" s="143"/>
      <c r="E70" s="143"/>
      <c r="F70" s="152"/>
      <c r="G70" s="143"/>
      <c r="H70" s="143"/>
      <c r="I70" s="143"/>
      <c r="J70" s="143"/>
    </row>
    <row r="71" spans="2:10" ht="15" customHeight="1">
      <c r="D71" s="144" t="s">
        <v>186</v>
      </c>
      <c r="E71" s="143"/>
      <c r="F71" s="143"/>
      <c r="G71" s="143"/>
      <c r="H71" s="143"/>
      <c r="I71" s="143"/>
      <c r="J71" s="143"/>
    </row>
    <row r="72" spans="2:10" ht="15" customHeight="1">
      <c r="D72" s="148" t="s">
        <v>90</v>
      </c>
      <c r="E72" s="143" t="s">
        <v>104</v>
      </c>
      <c r="F72" s="143"/>
      <c r="G72" s="203">
        <f>1/SQRT(3)*F69</f>
        <v>0</v>
      </c>
      <c r="H72" s="143"/>
      <c r="I72" s="143"/>
      <c r="J72" s="143"/>
    </row>
    <row r="73" spans="2:10" ht="15" customHeight="1">
      <c r="D73" s="143"/>
      <c r="E73" s="143"/>
      <c r="F73" s="143"/>
      <c r="G73" s="143"/>
      <c r="H73" s="143"/>
      <c r="I73" s="143"/>
      <c r="J73" s="143"/>
    </row>
    <row r="74" spans="2:10" ht="15" customHeight="1">
      <c r="B74" s="144" t="s">
        <v>105</v>
      </c>
      <c r="C74" s="144"/>
      <c r="E74" s="143"/>
      <c r="F74" s="143"/>
      <c r="G74" s="143"/>
      <c r="H74" s="143"/>
      <c r="I74" s="143"/>
      <c r="J74" s="143"/>
    </row>
    <row r="75" spans="2:10" ht="15" customHeight="1">
      <c r="D75" s="144" t="s">
        <v>189</v>
      </c>
      <c r="E75" s="143"/>
      <c r="F75" s="143"/>
      <c r="G75" s="143"/>
      <c r="H75" s="143"/>
      <c r="I75" s="143"/>
      <c r="J75" s="143"/>
    </row>
    <row r="76" spans="2:10" ht="15" customHeight="1">
      <c r="D76" s="145" t="s">
        <v>190</v>
      </c>
      <c r="E76" s="143"/>
      <c r="F76" s="143"/>
      <c r="G76" s="143"/>
      <c r="H76" s="143"/>
      <c r="I76" s="143"/>
      <c r="J76" s="143"/>
    </row>
    <row r="77" spans="2:10" ht="15" customHeight="1">
      <c r="D77" s="145" t="s">
        <v>191</v>
      </c>
      <c r="E77" s="143"/>
      <c r="F77" s="143"/>
      <c r="G77" s="143"/>
      <c r="H77" s="143"/>
      <c r="I77" s="143"/>
      <c r="J77" s="143"/>
    </row>
    <row r="78" spans="2:10" ht="15" customHeight="1">
      <c r="D78" s="143"/>
      <c r="E78" s="143"/>
      <c r="F78" s="143"/>
      <c r="G78" s="143"/>
      <c r="H78" s="143"/>
      <c r="I78" s="143"/>
      <c r="J78" s="143"/>
    </row>
    <row r="79" spans="2:10" ht="15" customHeight="1">
      <c r="D79" s="144" t="s">
        <v>192</v>
      </c>
      <c r="E79" s="143"/>
      <c r="F79" s="202">
        <v>2E-3</v>
      </c>
      <c r="G79" s="143" t="s">
        <v>106</v>
      </c>
      <c r="H79" s="143"/>
      <c r="I79" s="143"/>
      <c r="J79" s="143"/>
    </row>
    <row r="80" spans="2:10" ht="15" customHeight="1">
      <c r="D80" s="143"/>
      <c r="E80" s="143"/>
      <c r="F80" s="143"/>
      <c r="G80" s="143"/>
      <c r="H80" s="143"/>
      <c r="I80" s="143"/>
      <c r="J80" s="143"/>
    </row>
    <row r="81" spans="2:10" ht="15" customHeight="1">
      <c r="D81" s="144" t="s">
        <v>193</v>
      </c>
      <c r="E81" s="143"/>
      <c r="F81" s="143"/>
      <c r="G81" s="143"/>
      <c r="H81" s="143"/>
      <c r="I81" s="143"/>
      <c r="J81" s="143"/>
    </row>
    <row r="82" spans="2:10" ht="15" customHeight="1">
      <c r="D82" s="145" t="s">
        <v>194</v>
      </c>
      <c r="E82" s="143"/>
      <c r="F82" s="143"/>
      <c r="G82" s="143"/>
      <c r="H82" s="143"/>
      <c r="I82" s="143"/>
      <c r="J82" s="143"/>
    </row>
    <row r="83" spans="2:10" ht="15" customHeight="1">
      <c r="D83" s="148" t="s">
        <v>90</v>
      </c>
      <c r="E83" s="143" t="s">
        <v>195</v>
      </c>
      <c r="F83" s="143"/>
      <c r="G83" s="203">
        <f>1/SQRT(3)*F79/0.5</f>
        <v>2.3094010767585036E-3</v>
      </c>
      <c r="H83" s="143"/>
      <c r="I83" s="143"/>
      <c r="J83" s="143"/>
    </row>
    <row r="84" spans="2:10" ht="15" customHeight="1">
      <c r="D84" s="143"/>
      <c r="E84" s="143"/>
      <c r="F84" s="143"/>
      <c r="G84" s="143"/>
      <c r="H84" s="143"/>
      <c r="I84" s="143"/>
      <c r="J84" s="143"/>
    </row>
    <row r="85" spans="2:10" ht="15" customHeight="1">
      <c r="B85" s="144" t="s">
        <v>196</v>
      </c>
      <c r="C85" s="144"/>
      <c r="E85" s="143"/>
      <c r="F85" s="143"/>
      <c r="G85" s="143"/>
      <c r="H85" s="143"/>
      <c r="I85" s="143"/>
      <c r="J85" s="143"/>
    </row>
    <row r="86" spans="2:10" ht="15" customHeight="1">
      <c r="D86" s="144" t="s">
        <v>197</v>
      </c>
      <c r="E86" s="143"/>
      <c r="F86" s="143"/>
      <c r="G86" s="143"/>
      <c r="H86" s="143"/>
      <c r="I86" s="143"/>
      <c r="J86" s="143"/>
    </row>
    <row r="87" spans="2:10" ht="15" customHeight="1">
      <c r="D87" s="148" t="s">
        <v>90</v>
      </c>
      <c r="E87" s="564" t="s">
        <v>198</v>
      </c>
      <c r="F87" s="564"/>
      <c r="G87" s="564"/>
      <c r="H87" s="203" t="e">
        <f>SQRT(SUMSQ(H38,G48,G58,G72,G83))</f>
        <v>#DIV/0!</v>
      </c>
      <c r="I87" s="143"/>
      <c r="J87" s="143"/>
    </row>
    <row r="88" spans="2:10" ht="15" customHeight="1">
      <c r="D88" s="143"/>
      <c r="E88" s="143"/>
      <c r="F88" s="143"/>
      <c r="G88" s="143"/>
      <c r="H88" s="143"/>
      <c r="I88" s="143"/>
      <c r="J88" s="143"/>
    </row>
    <row r="89" spans="2:10" ht="15" customHeight="1">
      <c r="D89" s="144" t="s">
        <v>107</v>
      </c>
      <c r="E89" s="143"/>
      <c r="F89" s="143"/>
      <c r="G89" s="143"/>
      <c r="H89" s="143"/>
      <c r="I89" s="143"/>
      <c r="J89" s="143"/>
    </row>
    <row r="90" spans="2:10" ht="15" customHeight="1">
      <c r="D90" s="148" t="s">
        <v>90</v>
      </c>
      <c r="E90" s="198" t="s">
        <v>199</v>
      </c>
      <c r="F90" s="263" t="e">
        <f>H87*2</f>
        <v>#DIV/0!</v>
      </c>
      <c r="G90" s="153"/>
      <c r="H90" s="143"/>
      <c r="I90" s="143"/>
      <c r="J90" s="143"/>
    </row>
    <row r="91" spans="2:10" ht="15" customHeight="1">
      <c r="D91" s="143"/>
      <c r="E91" s="143"/>
      <c r="F91" s="143"/>
      <c r="G91" s="143"/>
      <c r="H91" s="143"/>
      <c r="I91" s="143"/>
      <c r="J91" s="143"/>
    </row>
  </sheetData>
  <mergeCells count="3">
    <mergeCell ref="D26:F26"/>
    <mergeCell ref="E38:G38"/>
    <mergeCell ref="E87:G87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22</vt:i4>
      </vt:variant>
    </vt:vector>
  </HeadingPairs>
  <TitlesOfParts>
    <vt:vector size="35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토크교정기BMC</vt:lpstr>
      <vt:lpstr>Calcu</vt:lpstr>
      <vt:lpstr>Calcu_ADJ</vt:lpstr>
      <vt:lpstr>STD_Data</vt:lpstr>
      <vt:lpstr>Torque_1</vt:lpstr>
      <vt:lpstr>'교정결과-E'!B_Tag</vt:lpstr>
      <vt:lpstr>'교정결과-HY'!B_Tag</vt:lpstr>
      <vt:lpstr>B_Tag</vt:lpstr>
      <vt:lpstr>판정결과!B_Tag_2</vt:lpstr>
      <vt:lpstr>부록!B_Tag_3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  <vt:lpstr>Torque_1_CMC</vt:lpstr>
      <vt:lpstr>Torque_1_Condition</vt:lpstr>
      <vt:lpstr>Torque_1_Resolution</vt:lpstr>
      <vt:lpstr>Torque_1_Result</vt:lpstr>
      <vt:lpstr>Torque_1_Result_ADJ</vt:lpstr>
      <vt:lpstr>Torque_1_Result_ADJ2</vt:lpstr>
      <vt:lpstr>Torque_1_Result2</vt:lpstr>
      <vt:lpstr>Torque_1_Spec</vt:lpstr>
      <vt:lpstr>Torque_1_STD1</vt:lpstr>
      <vt:lpstr>Torque_1_STD2</vt:lpstr>
      <vt:lpstr>Torque_1_STD3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2021-07-22T00:58:37Z</cp:lastPrinted>
  <dcterms:created xsi:type="dcterms:W3CDTF">2004-11-10T00:11:43Z</dcterms:created>
  <dcterms:modified xsi:type="dcterms:W3CDTF">2021-12-14T08:22:31Z</dcterms:modified>
</cp:coreProperties>
</file>