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01"/>
  </bookViews>
  <sheets>
    <sheet name="기본정보" sheetId="13" r:id="rId1"/>
    <sheet name="교정결과" sheetId="11" r:id="rId2"/>
    <sheet name="교정결과-E" sheetId="23" r:id="rId3"/>
    <sheet name="교정결과-HY" sheetId="27" r:id="rId4"/>
    <sheet name="판정결과" sheetId="25" r:id="rId5"/>
    <sheet name="부록" sheetId="24" r:id="rId6"/>
    <sheet name="RAWDATA" sheetId="3" r:id="rId7"/>
    <sheet name="측정불확도추정보고서" sheetId="22" r:id="rId8"/>
    <sheet name="Calcu" sheetId="20" r:id="rId9"/>
    <sheet name="Calcu_ADJ" sheetId="31" r:id="rId10"/>
    <sheet name="STD_Data" sheetId="26" r:id="rId11"/>
    <sheet name="Torque_2" sheetId="14" r:id="rId12"/>
  </sheets>
  <definedNames>
    <definedName name="_xlnm._FilterDatabase" localSheetId="0" hidden="1">기본정보!#REF!</definedName>
    <definedName name="B_Tag" localSheetId="2">'교정결과-E'!$B$84:$J$84</definedName>
    <definedName name="B_Tag" localSheetId="3">'교정결과-HY'!$B$55:$Q$55</definedName>
    <definedName name="B_Tag">교정결과!$B$84:$J$84</definedName>
    <definedName name="B_Tag_2" localSheetId="4">판정결과!$B$49:$K$49</definedName>
    <definedName name="B_Tag_3" localSheetId="5">부록!$B$11:$K$11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  <definedName name="Torque_2_CMC">Torque_2!$E$4:$G$24</definedName>
    <definedName name="Torque_2_Condition">Torque_2!$A$4:$D$24</definedName>
    <definedName name="Torque_2_Resolution">Torque_2!$H$4:$K$24</definedName>
    <definedName name="Torque_2_Result">Torque_2!$O$4:$Q$24</definedName>
    <definedName name="Torque_2_Result_ADJ">Torque_2!$V$4:$X$24</definedName>
    <definedName name="Torque_2_Result_ADJ2">Torque_2!$Y$4:$AA$24</definedName>
    <definedName name="Torque_2_Result2">Torque_2!$R$4:$T$24</definedName>
    <definedName name="Torque_2_Spec">Torque_2!$L$4:$N$24</definedName>
    <definedName name="Torque_2_STD1">Torque_2!$A$28</definedName>
    <definedName name="Torque_2_STD2">Torque_2!$A$52</definedName>
  </definedNames>
  <calcPr calcId="162913"/>
</workbook>
</file>

<file path=xl/calcChain.xml><?xml version="1.0" encoding="utf-8"?>
<calcChain xmlns="http://schemas.openxmlformats.org/spreadsheetml/2006/main">
  <c r="P105" i="31" l="1"/>
  <c r="K5" i="31"/>
  <c r="K5" i="20"/>
  <c r="P105" i="20"/>
  <c r="C43" i="13" l="1"/>
  <c r="R74" i="20" l="1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Z74" i="31" l="1"/>
  <c r="Z73" i="31"/>
  <c r="Z72" i="31"/>
  <c r="Z71" i="31"/>
  <c r="Z70" i="31"/>
  <c r="Z69" i="31"/>
  <c r="Z68" i="31"/>
  <c r="Z67" i="31"/>
  <c r="Z66" i="31"/>
  <c r="Z65" i="31"/>
  <c r="Z64" i="31"/>
  <c r="Z63" i="31"/>
  <c r="Z62" i="31"/>
  <c r="Z61" i="31"/>
  <c r="Z60" i="31"/>
  <c r="Z59" i="31"/>
  <c r="Z58" i="31"/>
  <c r="Z57" i="31"/>
  <c r="Z53" i="31"/>
  <c r="Z52" i="31"/>
  <c r="Z51" i="31"/>
  <c r="Z50" i="31"/>
  <c r="Z49" i="31"/>
  <c r="Z48" i="31"/>
  <c r="Z47" i="31"/>
  <c r="Z46" i="31"/>
  <c r="Z45" i="31"/>
  <c r="Z44" i="31"/>
  <c r="Z43" i="31"/>
  <c r="Z42" i="31"/>
  <c r="Z41" i="31"/>
  <c r="Z40" i="31"/>
  <c r="Z39" i="31"/>
  <c r="Z38" i="31"/>
  <c r="Z37" i="31"/>
  <c r="Z36" i="31"/>
  <c r="Z74" i="20"/>
  <c r="Z73" i="20"/>
  <c r="Z72" i="20"/>
  <c r="Z71" i="20"/>
  <c r="Z70" i="20"/>
  <c r="Z69" i="20"/>
  <c r="Z68" i="20"/>
  <c r="Z67" i="20"/>
  <c r="Z66" i="20"/>
  <c r="Z65" i="20"/>
  <c r="Z64" i="20"/>
  <c r="Z63" i="20"/>
  <c r="Z62" i="20"/>
  <c r="Z61" i="20"/>
  <c r="Z60" i="20"/>
  <c r="Z59" i="20"/>
  <c r="Z58" i="20"/>
  <c r="Z57" i="20"/>
  <c r="Z53" i="20"/>
  <c r="Z52" i="20"/>
  <c r="Z51" i="20"/>
  <c r="Z50" i="20"/>
  <c r="Z49" i="20"/>
  <c r="Z48" i="20"/>
  <c r="Z47" i="20"/>
  <c r="Z46" i="20"/>
  <c r="Z45" i="20"/>
  <c r="Z44" i="20"/>
  <c r="Z43" i="20"/>
  <c r="Z42" i="20"/>
  <c r="Z41" i="20"/>
  <c r="Z40" i="20"/>
  <c r="Z39" i="20"/>
  <c r="Z38" i="20"/>
  <c r="Z37" i="20"/>
  <c r="Z36" i="20"/>
  <c r="Q50" i="3" l="1"/>
  <c r="P50" i="3"/>
  <c r="O50" i="3"/>
  <c r="N50" i="3"/>
  <c r="Q49" i="3"/>
  <c r="P49" i="3"/>
  <c r="O49" i="3"/>
  <c r="N49" i="3"/>
  <c r="Q48" i="3"/>
  <c r="P48" i="3"/>
  <c r="O48" i="3"/>
  <c r="N48" i="3"/>
  <c r="Q47" i="3"/>
  <c r="P47" i="3"/>
  <c r="O47" i="3"/>
  <c r="N47" i="3"/>
  <c r="Q46" i="3"/>
  <c r="P46" i="3"/>
  <c r="O46" i="3"/>
  <c r="N46" i="3"/>
  <c r="Q45" i="3"/>
  <c r="P45" i="3"/>
  <c r="O45" i="3"/>
  <c r="N45" i="3"/>
  <c r="Q44" i="3"/>
  <c r="P44" i="3"/>
  <c r="O44" i="3"/>
  <c r="N44" i="3"/>
  <c r="Q43" i="3"/>
  <c r="P43" i="3"/>
  <c r="O43" i="3"/>
  <c r="N43" i="3"/>
  <c r="Q42" i="3"/>
  <c r="P42" i="3"/>
  <c r="O42" i="3"/>
  <c r="N42" i="3"/>
  <c r="Q41" i="3"/>
  <c r="P41" i="3"/>
  <c r="O41" i="3"/>
  <c r="N41" i="3"/>
  <c r="Q40" i="3"/>
  <c r="P40" i="3"/>
  <c r="O40" i="3"/>
  <c r="N40" i="3"/>
  <c r="Q39" i="3"/>
  <c r="P39" i="3"/>
  <c r="O39" i="3"/>
  <c r="N39" i="3"/>
  <c r="Q38" i="3"/>
  <c r="P38" i="3"/>
  <c r="O38" i="3"/>
  <c r="N38" i="3"/>
  <c r="Q37" i="3"/>
  <c r="P37" i="3"/>
  <c r="O37" i="3"/>
  <c r="N37" i="3"/>
  <c r="Q36" i="3"/>
  <c r="P36" i="3"/>
  <c r="O36" i="3"/>
  <c r="N36" i="3"/>
  <c r="Q35" i="3"/>
  <c r="P35" i="3"/>
  <c r="O35" i="3"/>
  <c r="N35" i="3"/>
  <c r="Q34" i="3"/>
  <c r="P34" i="3"/>
  <c r="O34" i="3"/>
  <c r="N34" i="3"/>
  <c r="Q33" i="3"/>
  <c r="P33" i="3"/>
  <c r="O33" i="3"/>
  <c r="N33" i="3"/>
  <c r="Q32" i="3"/>
  <c r="P32" i="3"/>
  <c r="O32" i="3"/>
  <c r="N32" i="3"/>
  <c r="Q31" i="3"/>
  <c r="P31" i="3"/>
  <c r="O31" i="3"/>
  <c r="N31" i="3"/>
  <c r="Q30" i="3"/>
  <c r="P30" i="3"/>
  <c r="O30" i="3"/>
  <c r="N30" i="3"/>
  <c r="Q29" i="3"/>
  <c r="P29" i="3"/>
  <c r="O29" i="3"/>
  <c r="N29" i="3"/>
  <c r="Q28" i="3"/>
  <c r="P28" i="3"/>
  <c r="O28" i="3"/>
  <c r="N28" i="3"/>
  <c r="Q27" i="3"/>
  <c r="P27" i="3"/>
  <c r="O27" i="3"/>
  <c r="N27" i="3"/>
  <c r="Q26" i="3"/>
  <c r="P26" i="3"/>
  <c r="O26" i="3"/>
  <c r="N26" i="3"/>
  <c r="Q25" i="3"/>
  <c r="P25" i="3"/>
  <c r="O25" i="3"/>
  <c r="N25" i="3"/>
  <c r="Q24" i="3"/>
  <c r="P24" i="3"/>
  <c r="O24" i="3"/>
  <c r="N24" i="3"/>
  <c r="Q23" i="3"/>
  <c r="P23" i="3"/>
  <c r="O23" i="3"/>
  <c r="N23" i="3"/>
  <c r="Q22" i="3"/>
  <c r="P22" i="3"/>
  <c r="O22" i="3"/>
  <c r="N22" i="3"/>
  <c r="Q21" i="3"/>
  <c r="P21" i="3"/>
  <c r="O21" i="3"/>
  <c r="N21" i="3"/>
  <c r="Q20" i="3"/>
  <c r="P20" i="3"/>
  <c r="O20" i="3"/>
  <c r="N20" i="3"/>
  <c r="Q19" i="3"/>
  <c r="P19" i="3"/>
  <c r="O19" i="3"/>
  <c r="N19" i="3"/>
  <c r="Q18" i="3"/>
  <c r="P18" i="3"/>
  <c r="O18" i="3"/>
  <c r="N18" i="3"/>
  <c r="Q17" i="3"/>
  <c r="P17" i="3"/>
  <c r="O17" i="3"/>
  <c r="N17" i="3"/>
  <c r="Q16" i="3"/>
  <c r="P16" i="3"/>
  <c r="O16" i="3"/>
  <c r="N16" i="3"/>
  <c r="Q15" i="3"/>
  <c r="P15" i="3"/>
  <c r="O15" i="3"/>
  <c r="N15" i="3"/>
  <c r="Q14" i="3"/>
  <c r="P14" i="3"/>
  <c r="O14" i="3"/>
  <c r="N14" i="3"/>
  <c r="Q13" i="3"/>
  <c r="P13" i="3"/>
  <c r="O13" i="3"/>
  <c r="N13" i="3"/>
  <c r="Q12" i="3"/>
  <c r="P12" i="3"/>
  <c r="O12" i="3"/>
  <c r="N12" i="3"/>
  <c r="Q11" i="3"/>
  <c r="P11" i="3"/>
  <c r="O11" i="3"/>
  <c r="N11" i="3"/>
  <c r="Q10" i="3"/>
  <c r="P10" i="3"/>
  <c r="O10" i="3"/>
  <c r="N10" i="3"/>
  <c r="Q9" i="3"/>
  <c r="P9" i="3"/>
  <c r="O9" i="3"/>
  <c r="N9" i="3"/>
  <c r="H50" i="3"/>
  <c r="G50" i="3"/>
  <c r="F50" i="3"/>
  <c r="E50" i="3"/>
  <c r="H49" i="3"/>
  <c r="G49" i="3"/>
  <c r="F49" i="3"/>
  <c r="E49" i="3"/>
  <c r="H48" i="3"/>
  <c r="G48" i="3"/>
  <c r="F48" i="3"/>
  <c r="E48" i="3"/>
  <c r="H47" i="3"/>
  <c r="G47" i="3"/>
  <c r="F47" i="3"/>
  <c r="E47" i="3"/>
  <c r="H46" i="3"/>
  <c r="G46" i="3"/>
  <c r="F46" i="3"/>
  <c r="E46" i="3"/>
  <c r="H45" i="3"/>
  <c r="G45" i="3"/>
  <c r="F45" i="3"/>
  <c r="E45" i="3"/>
  <c r="H44" i="3"/>
  <c r="G44" i="3"/>
  <c r="F44" i="3"/>
  <c r="E44" i="3"/>
  <c r="H43" i="3"/>
  <c r="G43" i="3"/>
  <c r="F43" i="3"/>
  <c r="E43" i="3"/>
  <c r="H42" i="3"/>
  <c r="G42" i="3"/>
  <c r="F42" i="3"/>
  <c r="E42" i="3"/>
  <c r="H41" i="3"/>
  <c r="G41" i="3"/>
  <c r="F41" i="3"/>
  <c r="E41" i="3"/>
  <c r="H40" i="3"/>
  <c r="G40" i="3"/>
  <c r="F40" i="3"/>
  <c r="E40" i="3"/>
  <c r="H39" i="3"/>
  <c r="G39" i="3"/>
  <c r="F39" i="3"/>
  <c r="E39" i="3"/>
  <c r="H38" i="3"/>
  <c r="G38" i="3"/>
  <c r="F38" i="3"/>
  <c r="E38" i="3"/>
  <c r="H37" i="3"/>
  <c r="G37" i="3"/>
  <c r="F37" i="3"/>
  <c r="E37" i="3"/>
  <c r="H36" i="3"/>
  <c r="G36" i="3"/>
  <c r="F36" i="3"/>
  <c r="E36" i="3"/>
  <c r="H35" i="3"/>
  <c r="G35" i="3"/>
  <c r="F35" i="3"/>
  <c r="E35" i="3"/>
  <c r="H34" i="3"/>
  <c r="G34" i="3"/>
  <c r="F34" i="3"/>
  <c r="E34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9" i="3"/>
  <c r="G29" i="3"/>
  <c r="F29" i="3"/>
  <c r="E29" i="3"/>
  <c r="H28" i="3"/>
  <c r="G28" i="3"/>
  <c r="F28" i="3"/>
  <c r="E28" i="3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1" i="3"/>
  <c r="G21" i="3"/>
  <c r="F21" i="3"/>
  <c r="E21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3" i="3"/>
  <c r="G13" i="3"/>
  <c r="F13" i="3"/>
  <c r="E13" i="3"/>
  <c r="H12" i="3"/>
  <c r="G12" i="3"/>
  <c r="F12" i="3"/>
  <c r="E12" i="3"/>
  <c r="H11" i="3"/>
  <c r="G11" i="3"/>
  <c r="F11" i="3"/>
  <c r="E11" i="3"/>
  <c r="H10" i="3"/>
  <c r="G10" i="3"/>
  <c r="F10" i="3"/>
  <c r="E10" i="3"/>
  <c r="H9" i="3"/>
  <c r="G9" i="3"/>
  <c r="F9" i="3"/>
  <c r="E9" i="3"/>
  <c r="M5" i="31"/>
  <c r="N5" i="31" s="1"/>
  <c r="M5" i="20"/>
  <c r="N5" i="20" s="1"/>
  <c r="C74" i="31" l="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M37" i="27" l="1"/>
  <c r="N37" i="27"/>
  <c r="O37" i="27"/>
  <c r="M38" i="27"/>
  <c r="N38" i="27"/>
  <c r="O38" i="27"/>
  <c r="M39" i="27"/>
  <c r="N39" i="27"/>
  <c r="O39" i="27"/>
  <c r="M40" i="27"/>
  <c r="N40" i="27"/>
  <c r="O40" i="27"/>
  <c r="M41" i="27"/>
  <c r="N41" i="27"/>
  <c r="O41" i="27"/>
  <c r="M42" i="27"/>
  <c r="N42" i="27"/>
  <c r="O42" i="27"/>
  <c r="M43" i="27"/>
  <c r="N43" i="27"/>
  <c r="O43" i="27"/>
  <c r="M44" i="27"/>
  <c r="N44" i="27"/>
  <c r="O44" i="27"/>
  <c r="M45" i="27"/>
  <c r="N45" i="27"/>
  <c r="O45" i="27"/>
  <c r="M46" i="27"/>
  <c r="N46" i="27"/>
  <c r="O46" i="27"/>
  <c r="M47" i="27"/>
  <c r="N47" i="27"/>
  <c r="O47" i="27"/>
  <c r="M48" i="27"/>
  <c r="N48" i="27"/>
  <c r="O48" i="27"/>
  <c r="M49" i="27"/>
  <c r="N49" i="27"/>
  <c r="O49" i="27"/>
  <c r="M50" i="27"/>
  <c r="N50" i="27"/>
  <c r="O50" i="27"/>
  <c r="M51" i="27"/>
  <c r="N51" i="27"/>
  <c r="O51" i="27"/>
  <c r="M52" i="27"/>
  <c r="N52" i="27"/>
  <c r="O52" i="27"/>
  <c r="M53" i="27"/>
  <c r="N53" i="27"/>
  <c r="O53" i="27"/>
  <c r="Q36" i="27"/>
  <c r="O36" i="27"/>
  <c r="N36" i="27"/>
  <c r="M36" i="27"/>
  <c r="Q16" i="27"/>
  <c r="M17" i="27"/>
  <c r="N17" i="27"/>
  <c r="O17" i="27"/>
  <c r="M18" i="27"/>
  <c r="N18" i="27"/>
  <c r="O18" i="27"/>
  <c r="M19" i="27"/>
  <c r="N19" i="27"/>
  <c r="O19" i="27"/>
  <c r="M20" i="27"/>
  <c r="N20" i="27"/>
  <c r="O20" i="27"/>
  <c r="M21" i="27"/>
  <c r="N21" i="27"/>
  <c r="O21" i="27"/>
  <c r="M22" i="27"/>
  <c r="N22" i="27"/>
  <c r="O22" i="27"/>
  <c r="M23" i="27"/>
  <c r="N23" i="27"/>
  <c r="O23" i="27"/>
  <c r="M24" i="27"/>
  <c r="N24" i="27"/>
  <c r="O24" i="27"/>
  <c r="M25" i="27"/>
  <c r="N25" i="27"/>
  <c r="O25" i="27"/>
  <c r="M26" i="27"/>
  <c r="N26" i="27"/>
  <c r="O26" i="27"/>
  <c r="M27" i="27"/>
  <c r="N27" i="27"/>
  <c r="O27" i="27"/>
  <c r="M28" i="27"/>
  <c r="N28" i="27"/>
  <c r="O28" i="27"/>
  <c r="M29" i="27"/>
  <c r="N29" i="27"/>
  <c r="O29" i="27"/>
  <c r="M30" i="27"/>
  <c r="N30" i="27"/>
  <c r="O30" i="27"/>
  <c r="M31" i="27"/>
  <c r="N31" i="27"/>
  <c r="O31" i="27"/>
  <c r="M32" i="27"/>
  <c r="N32" i="27"/>
  <c r="O32" i="27"/>
  <c r="M33" i="27"/>
  <c r="N33" i="27"/>
  <c r="O33" i="27"/>
  <c r="O16" i="27"/>
  <c r="N16" i="27"/>
  <c r="M16" i="27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H264" i="22"/>
  <c r="H265" i="22"/>
  <c r="N265" i="22"/>
  <c r="Z265" i="22"/>
  <c r="AL265" i="22"/>
  <c r="H266" i="22"/>
  <c r="N266" i="22"/>
  <c r="Z266" i="22"/>
  <c r="AL266" i="22"/>
  <c r="H267" i="22"/>
  <c r="N267" i="22"/>
  <c r="Z267" i="22"/>
  <c r="AL267" i="22"/>
  <c r="H268" i="22"/>
  <c r="N268" i="22"/>
  <c r="Z268" i="22"/>
  <c r="AL268" i="22"/>
  <c r="H269" i="22"/>
  <c r="N269" i="22"/>
  <c r="Z269" i="22"/>
  <c r="AL269" i="22"/>
  <c r="H270" i="22"/>
  <c r="N270" i="22"/>
  <c r="Z270" i="22"/>
  <c r="AL270" i="22"/>
  <c r="H271" i="22"/>
  <c r="N271" i="22"/>
  <c r="Z271" i="22"/>
  <c r="AL271" i="22"/>
  <c r="H272" i="22"/>
  <c r="N272" i="22"/>
  <c r="Z272" i="22"/>
  <c r="AL272" i="22"/>
  <c r="H273" i="22"/>
  <c r="N273" i="22"/>
  <c r="Z273" i="22"/>
  <c r="AL273" i="22"/>
  <c r="H274" i="22"/>
  <c r="N274" i="22"/>
  <c r="Z274" i="22"/>
  <c r="AL274" i="22"/>
  <c r="H275" i="22"/>
  <c r="N275" i="22"/>
  <c r="Z275" i="22"/>
  <c r="AL275" i="22"/>
  <c r="H276" i="22"/>
  <c r="N276" i="22"/>
  <c r="Z276" i="22"/>
  <c r="AL276" i="22"/>
  <c r="H277" i="22"/>
  <c r="N277" i="22"/>
  <c r="Z277" i="22"/>
  <c r="AL277" i="22"/>
  <c r="H278" i="22"/>
  <c r="N278" i="22"/>
  <c r="Z278" i="22"/>
  <c r="AL278" i="22"/>
  <c r="H279" i="22"/>
  <c r="N279" i="22"/>
  <c r="Z279" i="22"/>
  <c r="AL279" i="22"/>
  <c r="H280" i="22"/>
  <c r="N280" i="22"/>
  <c r="Z280" i="22"/>
  <c r="AL280" i="22"/>
  <c r="H281" i="22"/>
  <c r="N281" i="22"/>
  <c r="Z281" i="22"/>
  <c r="AL281" i="22"/>
  <c r="H282" i="22"/>
  <c r="H283" i="22"/>
  <c r="N283" i="22"/>
  <c r="Z283" i="22"/>
  <c r="AL283" i="22"/>
  <c r="H284" i="22"/>
  <c r="N284" i="22"/>
  <c r="Z284" i="22"/>
  <c r="AL284" i="22"/>
  <c r="H285" i="22"/>
  <c r="N285" i="22"/>
  <c r="Z285" i="22"/>
  <c r="AL285" i="22"/>
  <c r="H286" i="22"/>
  <c r="N286" i="22"/>
  <c r="Z286" i="22"/>
  <c r="AL286" i="22"/>
  <c r="H287" i="22"/>
  <c r="N287" i="22"/>
  <c r="Z287" i="22"/>
  <c r="AL287" i="22"/>
  <c r="H288" i="22"/>
  <c r="N288" i="22"/>
  <c r="Z288" i="22"/>
  <c r="AL288" i="22"/>
  <c r="H289" i="22"/>
  <c r="N289" i="22"/>
  <c r="Z289" i="22"/>
  <c r="AL289" i="22"/>
  <c r="H290" i="22"/>
  <c r="N290" i="22"/>
  <c r="Z290" i="22"/>
  <c r="AL290" i="22"/>
  <c r="H291" i="22"/>
  <c r="N291" i="22"/>
  <c r="Z291" i="22"/>
  <c r="AL291" i="22"/>
  <c r="H292" i="22"/>
  <c r="N292" i="22"/>
  <c r="Z292" i="22"/>
  <c r="AL292" i="22"/>
  <c r="H293" i="22"/>
  <c r="N293" i="22"/>
  <c r="Z293" i="22"/>
  <c r="AL293" i="22"/>
  <c r="H294" i="22"/>
  <c r="N294" i="22"/>
  <c r="Z294" i="22"/>
  <c r="AL294" i="22"/>
  <c r="H295" i="22"/>
  <c r="N295" i="22"/>
  <c r="Z295" i="22"/>
  <c r="AL295" i="22"/>
  <c r="H296" i="22"/>
  <c r="N296" i="22"/>
  <c r="Z296" i="22"/>
  <c r="AL296" i="22"/>
  <c r="H297" i="22"/>
  <c r="N297" i="22"/>
  <c r="Z297" i="22"/>
  <c r="AL297" i="22"/>
  <c r="H298" i="22"/>
  <c r="N298" i="22"/>
  <c r="Z298" i="22"/>
  <c r="AL298" i="22"/>
  <c r="H299" i="22"/>
  <c r="N299" i="22"/>
  <c r="Z299" i="22"/>
  <c r="AL299" i="22"/>
  <c r="H74" i="31"/>
  <c r="G74" i="31"/>
  <c r="F74" i="31"/>
  <c r="H73" i="31"/>
  <c r="G73" i="31"/>
  <c r="F73" i="31"/>
  <c r="H72" i="31"/>
  <c r="G72" i="31"/>
  <c r="F72" i="31"/>
  <c r="H71" i="31"/>
  <c r="G71" i="31"/>
  <c r="F71" i="31"/>
  <c r="H70" i="31"/>
  <c r="G70" i="31"/>
  <c r="F70" i="31"/>
  <c r="H69" i="31"/>
  <c r="G69" i="31"/>
  <c r="F69" i="31"/>
  <c r="H68" i="31"/>
  <c r="G68" i="31"/>
  <c r="F68" i="31"/>
  <c r="H67" i="31"/>
  <c r="G67" i="31"/>
  <c r="F67" i="31"/>
  <c r="H66" i="31"/>
  <c r="G66" i="31"/>
  <c r="F66" i="31"/>
  <c r="H65" i="31"/>
  <c r="G65" i="31"/>
  <c r="F65" i="31"/>
  <c r="H64" i="31"/>
  <c r="G64" i="31"/>
  <c r="J64" i="31" s="1"/>
  <c r="F64" i="31"/>
  <c r="H63" i="31"/>
  <c r="G63" i="31"/>
  <c r="F63" i="31"/>
  <c r="H62" i="31"/>
  <c r="G62" i="31"/>
  <c r="F62" i="31"/>
  <c r="H61" i="31"/>
  <c r="G61" i="31"/>
  <c r="F61" i="31"/>
  <c r="H60" i="31"/>
  <c r="G60" i="31"/>
  <c r="F60" i="31"/>
  <c r="H59" i="31"/>
  <c r="G59" i="31"/>
  <c r="F59" i="31"/>
  <c r="H58" i="31"/>
  <c r="G58" i="31"/>
  <c r="F58" i="31"/>
  <c r="H57" i="31"/>
  <c r="G57" i="31"/>
  <c r="F57" i="31"/>
  <c r="H56" i="31"/>
  <c r="G56" i="31"/>
  <c r="F56" i="31"/>
  <c r="H55" i="31"/>
  <c r="G55" i="31"/>
  <c r="F55" i="31"/>
  <c r="H54" i="31"/>
  <c r="G54" i="31"/>
  <c r="F54" i="31"/>
  <c r="H53" i="31"/>
  <c r="G53" i="31"/>
  <c r="F53" i="31"/>
  <c r="H52" i="31"/>
  <c r="G52" i="31"/>
  <c r="F52" i="31"/>
  <c r="H51" i="31"/>
  <c r="G51" i="31"/>
  <c r="F51" i="31"/>
  <c r="H50" i="31"/>
  <c r="G50" i="31"/>
  <c r="F50" i="31"/>
  <c r="H49" i="31"/>
  <c r="G49" i="31"/>
  <c r="F49" i="31"/>
  <c r="H48" i="31"/>
  <c r="K48" i="31" s="1"/>
  <c r="G48" i="31"/>
  <c r="F48" i="31"/>
  <c r="H47" i="31"/>
  <c r="G47" i="31"/>
  <c r="F47" i="31"/>
  <c r="H46" i="31"/>
  <c r="G46" i="31"/>
  <c r="F46" i="31"/>
  <c r="H45" i="31"/>
  <c r="G45" i="31"/>
  <c r="F45" i="31"/>
  <c r="H44" i="31"/>
  <c r="K44" i="31" s="1"/>
  <c r="G44" i="31"/>
  <c r="F44" i="31"/>
  <c r="H43" i="31"/>
  <c r="G43" i="31"/>
  <c r="J43" i="31" s="1"/>
  <c r="F43" i="31"/>
  <c r="H42" i="31"/>
  <c r="G42" i="31"/>
  <c r="F42" i="31"/>
  <c r="I42" i="31" s="1"/>
  <c r="H41" i="31"/>
  <c r="G41" i="31"/>
  <c r="F41" i="31"/>
  <c r="H40" i="31"/>
  <c r="G40" i="31"/>
  <c r="F40" i="31"/>
  <c r="H39" i="31"/>
  <c r="G39" i="31"/>
  <c r="J39" i="31" s="1"/>
  <c r="F39" i="31"/>
  <c r="H38" i="31"/>
  <c r="G38" i="31"/>
  <c r="F38" i="31"/>
  <c r="I38" i="31" s="1"/>
  <c r="H37" i="31"/>
  <c r="G37" i="31"/>
  <c r="F37" i="31"/>
  <c r="H36" i="31"/>
  <c r="K59" i="31" s="1"/>
  <c r="G36" i="31"/>
  <c r="F36" i="31"/>
  <c r="H35" i="31"/>
  <c r="G35" i="31"/>
  <c r="F35" i="31"/>
  <c r="H34" i="31"/>
  <c r="G34" i="31"/>
  <c r="F34" i="31"/>
  <c r="H33" i="31"/>
  <c r="G33" i="31"/>
  <c r="F33" i="31"/>
  <c r="X120" i="31"/>
  <c r="X119" i="31"/>
  <c r="C119" i="31"/>
  <c r="L105" i="31"/>
  <c r="AR283" i="22" s="1"/>
  <c r="C95" i="31"/>
  <c r="I89" i="31"/>
  <c r="V74" i="31"/>
  <c r="T74" i="31"/>
  <c r="E74" i="31"/>
  <c r="D74" i="31"/>
  <c r="E73" i="31"/>
  <c r="C120" i="31" s="1"/>
  <c r="D73" i="31"/>
  <c r="T73" i="31"/>
  <c r="E72" i="31"/>
  <c r="D72" i="31"/>
  <c r="V71" i="31"/>
  <c r="R71" i="31"/>
  <c r="E71" i="31"/>
  <c r="Q71" i="31" s="1"/>
  <c r="D71" i="31"/>
  <c r="T71" i="31"/>
  <c r="V70" i="31"/>
  <c r="T70" i="31"/>
  <c r="I70" i="31"/>
  <c r="E70" i="31"/>
  <c r="D70" i="31"/>
  <c r="E69" i="31"/>
  <c r="C116" i="31" s="1"/>
  <c r="D69" i="31"/>
  <c r="R68" i="31"/>
  <c r="E68" i="31"/>
  <c r="C115" i="31" s="1"/>
  <c r="N115" i="31" s="1"/>
  <c r="BD293" i="22" s="1"/>
  <c r="D68" i="31"/>
  <c r="V67" i="31"/>
  <c r="R67" i="31"/>
  <c r="K67" i="31"/>
  <c r="E67" i="31"/>
  <c r="C114" i="31" s="1"/>
  <c r="D67" i="31"/>
  <c r="T67" i="31"/>
  <c r="V66" i="31"/>
  <c r="T66" i="31"/>
  <c r="E66" i="31"/>
  <c r="D66" i="31"/>
  <c r="E65" i="31"/>
  <c r="D65" i="31"/>
  <c r="E64" i="31"/>
  <c r="C111" i="31" s="1"/>
  <c r="L111" i="31" s="1"/>
  <c r="AR289" i="22" s="1"/>
  <c r="D64" i="31"/>
  <c r="V63" i="31"/>
  <c r="R63" i="31"/>
  <c r="E63" i="31"/>
  <c r="C110" i="31" s="1"/>
  <c r="D63" i="31"/>
  <c r="T63" i="31"/>
  <c r="V62" i="31"/>
  <c r="T62" i="31"/>
  <c r="Q62" i="31"/>
  <c r="E62" i="31"/>
  <c r="D62" i="31"/>
  <c r="R61" i="31"/>
  <c r="J61" i="31"/>
  <c r="E61" i="31"/>
  <c r="C108" i="31" s="1"/>
  <c r="D61" i="31"/>
  <c r="T61" i="31"/>
  <c r="V60" i="31"/>
  <c r="T60" i="31"/>
  <c r="Q60" i="31"/>
  <c r="I60" i="31"/>
  <c r="E60" i="31"/>
  <c r="C107" i="31" s="1"/>
  <c r="D60" i="31"/>
  <c r="V59" i="31"/>
  <c r="T59" i="31"/>
  <c r="E59" i="31"/>
  <c r="Q59" i="31" s="1"/>
  <c r="D59" i="31"/>
  <c r="K58" i="31"/>
  <c r="J58" i="31"/>
  <c r="I58" i="31"/>
  <c r="E58" i="31"/>
  <c r="C105" i="31" s="1"/>
  <c r="D58" i="31"/>
  <c r="J57" i="31"/>
  <c r="E57" i="31"/>
  <c r="C104" i="31" s="1"/>
  <c r="D57" i="31"/>
  <c r="V57" i="31"/>
  <c r="E56" i="31"/>
  <c r="C103" i="31" s="1"/>
  <c r="D56" i="31"/>
  <c r="E55" i="31"/>
  <c r="C102" i="31" s="1"/>
  <c r="D55" i="31"/>
  <c r="E54" i="31"/>
  <c r="C101" i="31" s="1"/>
  <c r="D54" i="31"/>
  <c r="V53" i="31"/>
  <c r="T53" i="31"/>
  <c r="I53" i="31"/>
  <c r="J53" i="31"/>
  <c r="E53" i="31"/>
  <c r="D53" i="31"/>
  <c r="T52" i="31"/>
  <c r="K52" i="31"/>
  <c r="J52" i="31"/>
  <c r="E52" i="31"/>
  <c r="C99" i="31" s="1"/>
  <c r="D52" i="31"/>
  <c r="R52" i="31"/>
  <c r="E51" i="31"/>
  <c r="Q51" i="31" s="1"/>
  <c r="D51" i="31"/>
  <c r="V50" i="31"/>
  <c r="T50" i="31"/>
  <c r="R50" i="31"/>
  <c r="J50" i="31"/>
  <c r="I50" i="31"/>
  <c r="E50" i="31"/>
  <c r="C97" i="31" s="1"/>
  <c r="D50" i="31"/>
  <c r="V49" i="31"/>
  <c r="T49" i="31"/>
  <c r="I49" i="31"/>
  <c r="K49" i="31"/>
  <c r="J49" i="31"/>
  <c r="M49" i="31" s="1"/>
  <c r="E49" i="31"/>
  <c r="D49" i="31"/>
  <c r="T48" i="31"/>
  <c r="J48" i="31"/>
  <c r="E48" i="31"/>
  <c r="Q48" i="31" s="1"/>
  <c r="D48" i="31"/>
  <c r="R48" i="31"/>
  <c r="J47" i="31"/>
  <c r="I47" i="31"/>
  <c r="E47" i="31"/>
  <c r="C94" i="31" s="1"/>
  <c r="D47" i="31"/>
  <c r="V46" i="31"/>
  <c r="T46" i="31"/>
  <c r="R46" i="31"/>
  <c r="J46" i="31"/>
  <c r="E46" i="31"/>
  <c r="C93" i="31" s="1"/>
  <c r="D46" i="31"/>
  <c r="V45" i="31"/>
  <c r="T45" i="31"/>
  <c r="I45" i="31"/>
  <c r="J45" i="31"/>
  <c r="M45" i="31" s="1"/>
  <c r="E45" i="31"/>
  <c r="D45" i="31"/>
  <c r="T44" i="31"/>
  <c r="J44" i="31"/>
  <c r="E44" i="31"/>
  <c r="C91" i="31" s="1"/>
  <c r="D44" i="31"/>
  <c r="R44" i="31"/>
  <c r="I43" i="31"/>
  <c r="E43" i="31"/>
  <c r="C90" i="31" s="1"/>
  <c r="D43" i="31"/>
  <c r="V42" i="31"/>
  <c r="T42" i="31"/>
  <c r="R42" i="31"/>
  <c r="J42" i="31"/>
  <c r="E42" i="31"/>
  <c r="C89" i="31" s="1"/>
  <c r="D42" i="31"/>
  <c r="V41" i="31"/>
  <c r="T41" i="31"/>
  <c r="M41" i="31"/>
  <c r="I41" i="31"/>
  <c r="J41" i="31"/>
  <c r="E41" i="31"/>
  <c r="D41" i="31"/>
  <c r="T40" i="31"/>
  <c r="K40" i="31"/>
  <c r="J40" i="31"/>
  <c r="E40" i="31"/>
  <c r="C87" i="31" s="1"/>
  <c r="D40" i="31"/>
  <c r="R40" i="31"/>
  <c r="I39" i="31"/>
  <c r="E39" i="31"/>
  <c r="C86" i="31" s="1"/>
  <c r="D39" i="31"/>
  <c r="V38" i="31"/>
  <c r="T38" i="31"/>
  <c r="R38" i="31"/>
  <c r="J38" i="31"/>
  <c r="K38" i="31"/>
  <c r="E38" i="31"/>
  <c r="C85" i="31" s="1"/>
  <c r="D38" i="31"/>
  <c r="V37" i="31"/>
  <c r="T37" i="31"/>
  <c r="I37" i="31"/>
  <c r="J37" i="31"/>
  <c r="M37" i="31" s="1"/>
  <c r="E37" i="31"/>
  <c r="D37" i="31"/>
  <c r="R36" i="31"/>
  <c r="J36" i="31"/>
  <c r="K36" i="31"/>
  <c r="J62" i="31"/>
  <c r="E36" i="31"/>
  <c r="C83" i="31" s="1"/>
  <c r="D36" i="31"/>
  <c r="E35" i="31"/>
  <c r="C82" i="31" s="1"/>
  <c r="D35" i="31"/>
  <c r="E34" i="31"/>
  <c r="C81" i="31" s="1"/>
  <c r="D34" i="31"/>
  <c r="E33" i="31"/>
  <c r="C80" i="31" s="1"/>
  <c r="D33" i="31"/>
  <c r="R27" i="31"/>
  <c r="Q27" i="31"/>
  <c r="P27" i="31"/>
  <c r="O27" i="31"/>
  <c r="K121" i="31" s="1"/>
  <c r="N27" i="31"/>
  <c r="L27" i="31"/>
  <c r="K27" i="31"/>
  <c r="M53" i="31" s="1"/>
  <c r="J27" i="31"/>
  <c r="I27" i="31"/>
  <c r="K100" i="31" s="1"/>
  <c r="H27" i="31"/>
  <c r="E27" i="31"/>
  <c r="D27" i="31"/>
  <c r="C27" i="31"/>
  <c r="B27" i="31"/>
  <c r="R26" i="31"/>
  <c r="Q26" i="31"/>
  <c r="P26" i="31"/>
  <c r="O26" i="31"/>
  <c r="K120" i="31" s="1"/>
  <c r="N26" i="31"/>
  <c r="L26" i="31"/>
  <c r="K26" i="31"/>
  <c r="J26" i="31"/>
  <c r="N52" i="31" s="1"/>
  <c r="I26" i="31"/>
  <c r="K99" i="31" s="1"/>
  <c r="H26" i="31"/>
  <c r="E26" i="31"/>
  <c r="D26" i="31"/>
  <c r="C26" i="31"/>
  <c r="B26" i="31"/>
  <c r="R25" i="31"/>
  <c r="Q25" i="31"/>
  <c r="P25" i="31"/>
  <c r="O25" i="31"/>
  <c r="K119" i="31" s="1"/>
  <c r="N25" i="31"/>
  <c r="L25" i="31"/>
  <c r="K25" i="31"/>
  <c r="J25" i="31"/>
  <c r="I25" i="31"/>
  <c r="K98" i="31" s="1"/>
  <c r="H25" i="31"/>
  <c r="E25" i="31"/>
  <c r="D25" i="31"/>
  <c r="C25" i="31"/>
  <c r="B25" i="31"/>
  <c r="R24" i="31"/>
  <c r="Q24" i="31"/>
  <c r="P24" i="31"/>
  <c r="O24" i="31"/>
  <c r="K118" i="31" s="1"/>
  <c r="N24" i="31"/>
  <c r="L24" i="31"/>
  <c r="K24" i="31"/>
  <c r="J24" i="31"/>
  <c r="I24" i="31"/>
  <c r="K97" i="31" s="1"/>
  <c r="H24" i="31"/>
  <c r="E24" i="31"/>
  <c r="D24" i="31"/>
  <c r="C24" i="31"/>
  <c r="B24" i="31"/>
  <c r="R23" i="31"/>
  <c r="Q23" i="31"/>
  <c r="P23" i="31"/>
  <c r="O23" i="31"/>
  <c r="K117" i="31" s="1"/>
  <c r="N23" i="31"/>
  <c r="L23" i="31"/>
  <c r="K23" i="31"/>
  <c r="J23" i="31"/>
  <c r="I23" i="31"/>
  <c r="K96" i="31" s="1"/>
  <c r="H23" i="31"/>
  <c r="E23" i="31"/>
  <c r="D23" i="31"/>
  <c r="C23" i="31"/>
  <c r="J117" i="31" s="1"/>
  <c r="AF295" i="22" s="1"/>
  <c r="B23" i="31"/>
  <c r="R22" i="31"/>
  <c r="Q22" i="31"/>
  <c r="P22" i="31"/>
  <c r="O22" i="31"/>
  <c r="K116" i="31" s="1"/>
  <c r="N22" i="31"/>
  <c r="L22" i="31"/>
  <c r="K22" i="31"/>
  <c r="J22" i="31"/>
  <c r="I22" i="31"/>
  <c r="K95" i="31" s="1"/>
  <c r="H22" i="31"/>
  <c r="E22" i="31"/>
  <c r="D22" i="31"/>
  <c r="C22" i="31"/>
  <c r="B22" i="31"/>
  <c r="R21" i="31"/>
  <c r="Q21" i="31"/>
  <c r="P21" i="31"/>
  <c r="O21" i="31"/>
  <c r="K115" i="31" s="1"/>
  <c r="N21" i="31"/>
  <c r="L21" i="31"/>
  <c r="K21" i="31"/>
  <c r="J21" i="31"/>
  <c r="I21" i="31"/>
  <c r="K94" i="31" s="1"/>
  <c r="H21" i="31"/>
  <c r="E21" i="31"/>
  <c r="D21" i="31"/>
  <c r="C21" i="31"/>
  <c r="B21" i="31"/>
  <c r="R20" i="31"/>
  <c r="Q20" i="31"/>
  <c r="P20" i="31"/>
  <c r="O20" i="31"/>
  <c r="K114" i="31" s="1"/>
  <c r="N20" i="31"/>
  <c r="L20" i="31"/>
  <c r="K20" i="31"/>
  <c r="J20" i="31"/>
  <c r="I20" i="31"/>
  <c r="K93" i="31" s="1"/>
  <c r="H20" i="31"/>
  <c r="E20" i="31"/>
  <c r="D20" i="31"/>
  <c r="C20" i="31"/>
  <c r="B20" i="31"/>
  <c r="R19" i="31"/>
  <c r="Q19" i="31"/>
  <c r="P19" i="31"/>
  <c r="O19" i="31"/>
  <c r="K113" i="31" s="1"/>
  <c r="N19" i="31"/>
  <c r="L19" i="31"/>
  <c r="K19" i="31"/>
  <c r="J19" i="31"/>
  <c r="I19" i="31"/>
  <c r="K92" i="31" s="1"/>
  <c r="H19" i="31"/>
  <c r="E19" i="31"/>
  <c r="D19" i="31"/>
  <c r="C19" i="31"/>
  <c r="B19" i="31"/>
  <c r="R18" i="31"/>
  <c r="Q18" i="31"/>
  <c r="P18" i="31"/>
  <c r="O18" i="31"/>
  <c r="K112" i="31" s="1"/>
  <c r="N18" i="31"/>
  <c r="L18" i="31"/>
  <c r="K18" i="31"/>
  <c r="J18" i="31"/>
  <c r="I18" i="31"/>
  <c r="K91" i="31" s="1"/>
  <c r="H18" i="31"/>
  <c r="E18" i="31"/>
  <c r="D18" i="31"/>
  <c r="C18" i="31"/>
  <c r="B18" i="31"/>
  <c r="R17" i="31"/>
  <c r="Q17" i="31"/>
  <c r="P17" i="31"/>
  <c r="O17" i="31"/>
  <c r="K111" i="31" s="1"/>
  <c r="N17" i="31"/>
  <c r="L17" i="31"/>
  <c r="K17" i="31"/>
  <c r="J17" i="31"/>
  <c r="I17" i="31"/>
  <c r="K90" i="31" s="1"/>
  <c r="H17" i="31"/>
  <c r="E17" i="31"/>
  <c r="D17" i="31"/>
  <c r="C17" i="31"/>
  <c r="B17" i="31"/>
  <c r="R16" i="31"/>
  <c r="Q16" i="31"/>
  <c r="P16" i="31"/>
  <c r="O16" i="31"/>
  <c r="K110" i="31" s="1"/>
  <c r="N16" i="31"/>
  <c r="L16" i="31"/>
  <c r="K16" i="31"/>
  <c r="J16" i="31"/>
  <c r="I16" i="31"/>
  <c r="K89" i="31" s="1"/>
  <c r="H16" i="31"/>
  <c r="E16" i="31"/>
  <c r="D16" i="31"/>
  <c r="C16" i="31"/>
  <c r="B16" i="31"/>
  <c r="R15" i="31"/>
  <c r="Q15" i="31"/>
  <c r="P15" i="31"/>
  <c r="O15" i="31"/>
  <c r="K109" i="31" s="1"/>
  <c r="N15" i="31"/>
  <c r="L15" i="31"/>
  <c r="K15" i="31"/>
  <c r="J15" i="31"/>
  <c r="I15" i="31"/>
  <c r="K88" i="31" s="1"/>
  <c r="H15" i="31"/>
  <c r="E15" i="31"/>
  <c r="D15" i="31"/>
  <c r="C15" i="31"/>
  <c r="J109" i="31" s="1"/>
  <c r="AF287" i="22" s="1"/>
  <c r="B15" i="31"/>
  <c r="R14" i="31"/>
  <c r="Q14" i="31"/>
  <c r="P14" i="31"/>
  <c r="O14" i="31"/>
  <c r="K108" i="31" s="1"/>
  <c r="N14" i="31"/>
  <c r="L14" i="31"/>
  <c r="K14" i="31"/>
  <c r="J14" i="31"/>
  <c r="I14" i="31"/>
  <c r="K87" i="31" s="1"/>
  <c r="H14" i="31"/>
  <c r="E14" i="31"/>
  <c r="D14" i="31"/>
  <c r="C14" i="31"/>
  <c r="B14" i="31"/>
  <c r="R13" i="31"/>
  <c r="Q13" i="31"/>
  <c r="P13" i="31"/>
  <c r="O13" i="31"/>
  <c r="K107" i="31" s="1"/>
  <c r="N13" i="31"/>
  <c r="L13" i="31"/>
  <c r="K13" i="31"/>
  <c r="J13" i="31"/>
  <c r="I13" i="31"/>
  <c r="K86" i="31" s="1"/>
  <c r="H13" i="31"/>
  <c r="E13" i="31"/>
  <c r="D13" i="31"/>
  <c r="C13" i="31"/>
  <c r="B13" i="31"/>
  <c r="R12" i="31"/>
  <c r="Q12" i="31"/>
  <c r="P12" i="31"/>
  <c r="O12" i="31"/>
  <c r="K106" i="31" s="1"/>
  <c r="N12" i="31"/>
  <c r="L12" i="31"/>
  <c r="K12" i="31"/>
  <c r="J12" i="31"/>
  <c r="I12" i="31"/>
  <c r="K85" i="31" s="1"/>
  <c r="H12" i="31"/>
  <c r="E12" i="31"/>
  <c r="D12" i="31"/>
  <c r="C12" i="31"/>
  <c r="B12" i="31"/>
  <c r="R11" i="31"/>
  <c r="Q11" i="31"/>
  <c r="P11" i="31"/>
  <c r="O11" i="31"/>
  <c r="K105" i="31" s="1"/>
  <c r="N11" i="31"/>
  <c r="L11" i="31"/>
  <c r="K11" i="31"/>
  <c r="J11" i="31"/>
  <c r="I11" i="31"/>
  <c r="K84" i="31" s="1"/>
  <c r="H11" i="31"/>
  <c r="E11" i="31"/>
  <c r="D11" i="31"/>
  <c r="C11" i="31"/>
  <c r="B11" i="31"/>
  <c r="R10" i="31"/>
  <c r="Q10" i="31"/>
  <c r="P10" i="31"/>
  <c r="O10" i="31"/>
  <c r="N10" i="31"/>
  <c r="L10" i="31"/>
  <c r="K10" i="31"/>
  <c r="J10" i="31"/>
  <c r="I10" i="31"/>
  <c r="H10" i="31"/>
  <c r="E10" i="31"/>
  <c r="D10" i="31"/>
  <c r="C10" i="31"/>
  <c r="B10" i="31"/>
  <c r="L4" i="31"/>
  <c r="K4" i="31"/>
  <c r="J4" i="31"/>
  <c r="O6" i="31" s="1"/>
  <c r="G4" i="31"/>
  <c r="F4" i="31"/>
  <c r="E4" i="31"/>
  <c r="D32" i="31" s="1"/>
  <c r="D4" i="31"/>
  <c r="C4" i="31"/>
  <c r="B4" i="31"/>
  <c r="J68" i="31" l="1"/>
  <c r="K45" i="31"/>
  <c r="I46" i="31"/>
  <c r="K47" i="31"/>
  <c r="K50" i="31"/>
  <c r="K57" i="31"/>
  <c r="N38" i="31"/>
  <c r="K41" i="31"/>
  <c r="K43" i="31"/>
  <c r="K46" i="31"/>
  <c r="J51" i="31"/>
  <c r="K53" i="31"/>
  <c r="K73" i="31"/>
  <c r="K37" i="31"/>
  <c r="K39" i="31"/>
  <c r="K42" i="31"/>
  <c r="K51" i="31"/>
  <c r="H169" i="31"/>
  <c r="C84" i="31"/>
  <c r="R37" i="31"/>
  <c r="Q37" i="31"/>
  <c r="S48" i="31"/>
  <c r="C100" i="31"/>
  <c r="R53" i="31"/>
  <c r="Q53" i="31"/>
  <c r="S44" i="31"/>
  <c r="C96" i="31"/>
  <c r="R49" i="31"/>
  <c r="Q49" i="31"/>
  <c r="I169" i="31"/>
  <c r="M4" i="31"/>
  <c r="S40" i="31"/>
  <c r="C92" i="31"/>
  <c r="R45" i="31"/>
  <c r="Q45" i="31"/>
  <c r="M61" i="31"/>
  <c r="C117" i="31"/>
  <c r="R70" i="31"/>
  <c r="Q70" i="31"/>
  <c r="N57" i="31"/>
  <c r="M57" i="31"/>
  <c r="J105" i="31"/>
  <c r="AF283" i="22" s="1"/>
  <c r="J84" i="31"/>
  <c r="AF265" i="22" s="1"/>
  <c r="N36" i="31"/>
  <c r="C88" i="31"/>
  <c r="R41" i="31"/>
  <c r="Q41" i="31"/>
  <c r="S52" i="31"/>
  <c r="L37" i="31"/>
  <c r="N39" i="31"/>
  <c r="L41" i="31"/>
  <c r="N43" i="31"/>
  <c r="L45" i="31"/>
  <c r="N47" i="31"/>
  <c r="L49" i="31"/>
  <c r="N51" i="31"/>
  <c r="L53" i="31"/>
  <c r="I51" i="31"/>
  <c r="V58" i="31"/>
  <c r="R58" i="31"/>
  <c r="T58" i="31"/>
  <c r="L95" i="31"/>
  <c r="AR276" i="22" s="1"/>
  <c r="X95" i="31"/>
  <c r="N95" i="31"/>
  <c r="BD276" i="22" s="1"/>
  <c r="I119" i="31"/>
  <c r="I115" i="31"/>
  <c r="I118" i="31"/>
  <c r="I114" i="31"/>
  <c r="I117" i="31"/>
  <c r="I109" i="31"/>
  <c r="I116" i="31"/>
  <c r="I112" i="31"/>
  <c r="I108" i="31"/>
  <c r="I121" i="31"/>
  <c r="I107" i="31"/>
  <c r="I105" i="31"/>
  <c r="I120" i="31"/>
  <c r="I106" i="31"/>
  <c r="I113" i="31"/>
  <c r="I111" i="31"/>
  <c r="I110" i="31"/>
  <c r="N58" i="31"/>
  <c r="M58" i="31"/>
  <c r="L58" i="31"/>
  <c r="J106" i="31"/>
  <c r="AF284" i="22" s="1"/>
  <c r="J85" i="31"/>
  <c r="AF266" i="22" s="1"/>
  <c r="J108" i="31"/>
  <c r="AF286" i="22" s="1"/>
  <c r="J87" i="31"/>
  <c r="AF268" i="22" s="1"/>
  <c r="M62" i="31"/>
  <c r="J89" i="31"/>
  <c r="AF270" i="22" s="1"/>
  <c r="J110" i="31"/>
  <c r="AF288" i="22" s="1"/>
  <c r="M64" i="31"/>
  <c r="J112" i="31"/>
  <c r="AF290" i="22" s="1"/>
  <c r="J91" i="31"/>
  <c r="AF272" i="22" s="1"/>
  <c r="J114" i="31"/>
  <c r="AF292" i="22" s="1"/>
  <c r="J93" i="31"/>
  <c r="AF274" i="22" s="1"/>
  <c r="M68" i="31"/>
  <c r="J116" i="31"/>
  <c r="AF294" i="22" s="1"/>
  <c r="J95" i="31"/>
  <c r="AF276" i="22" s="1"/>
  <c r="L70" i="31"/>
  <c r="J118" i="31"/>
  <c r="AF296" i="22" s="1"/>
  <c r="J97" i="31"/>
  <c r="AF278" i="22" s="1"/>
  <c r="J120" i="31"/>
  <c r="AF298" i="22" s="1"/>
  <c r="J99" i="31"/>
  <c r="AF280" i="22" s="1"/>
  <c r="S38" i="31"/>
  <c r="R39" i="31"/>
  <c r="V39" i="31"/>
  <c r="T39" i="31"/>
  <c r="L87" i="31"/>
  <c r="AR268" i="22" s="1"/>
  <c r="X87" i="31"/>
  <c r="N87" i="31"/>
  <c r="BD268" i="22" s="1"/>
  <c r="S42" i="31"/>
  <c r="R43" i="31"/>
  <c r="V43" i="31"/>
  <c r="T43" i="31"/>
  <c r="S46" i="31"/>
  <c r="R47" i="31"/>
  <c r="V47" i="31"/>
  <c r="T47" i="31"/>
  <c r="S50" i="31"/>
  <c r="R51" i="31"/>
  <c r="V51" i="31"/>
  <c r="T51" i="31"/>
  <c r="S71" i="31"/>
  <c r="M36" i="31"/>
  <c r="M38" i="31"/>
  <c r="N40" i="31"/>
  <c r="M42" i="31"/>
  <c r="N44" i="31"/>
  <c r="M46" i="31"/>
  <c r="N48" i="31"/>
  <c r="M50" i="31"/>
  <c r="I74" i="31"/>
  <c r="I59" i="31"/>
  <c r="I36" i="31"/>
  <c r="I62" i="31"/>
  <c r="I66" i="31"/>
  <c r="I40" i="31"/>
  <c r="I44" i="31"/>
  <c r="I48" i="31"/>
  <c r="I52" i="31"/>
  <c r="I57" i="31"/>
  <c r="L60" i="31"/>
  <c r="I61" i="31"/>
  <c r="S61" i="31"/>
  <c r="S63" i="31"/>
  <c r="I71" i="31"/>
  <c r="K169" i="31"/>
  <c r="V36" i="31"/>
  <c r="N37" i="31"/>
  <c r="L39" i="31"/>
  <c r="M40" i="31"/>
  <c r="Q40" i="31"/>
  <c r="V40" i="31"/>
  <c r="N41" i="31"/>
  <c r="L43" i="31"/>
  <c r="L91" i="31"/>
  <c r="AR272" i="22" s="1"/>
  <c r="N91" i="31"/>
  <c r="BD272" i="22" s="1"/>
  <c r="X91" i="31"/>
  <c r="M44" i="31"/>
  <c r="Q44" i="31"/>
  <c r="V44" i="31"/>
  <c r="N45" i="31"/>
  <c r="L47" i="31"/>
  <c r="M48" i="31"/>
  <c r="V48" i="31"/>
  <c r="N49" i="31"/>
  <c r="L51" i="31"/>
  <c r="X99" i="31"/>
  <c r="L99" i="31"/>
  <c r="AR280" i="22" s="1"/>
  <c r="N99" i="31"/>
  <c r="BD280" i="22" s="1"/>
  <c r="M52" i="31"/>
  <c r="Q52" i="31"/>
  <c r="V52" i="31"/>
  <c r="N53" i="31"/>
  <c r="S105" i="31"/>
  <c r="Q57" i="31"/>
  <c r="J59" i="31"/>
  <c r="K60" i="31"/>
  <c r="R60" i="31"/>
  <c r="X108" i="31"/>
  <c r="N108" i="31"/>
  <c r="BD286" i="22" s="1"/>
  <c r="L108" i="31"/>
  <c r="AR286" i="22" s="1"/>
  <c r="K63" i="31"/>
  <c r="V65" i="31"/>
  <c r="T65" i="31"/>
  <c r="J65" i="31"/>
  <c r="C113" i="31"/>
  <c r="R66" i="31"/>
  <c r="J67" i="31"/>
  <c r="S68" i="31"/>
  <c r="C98" i="31"/>
  <c r="N59" i="31"/>
  <c r="J107" i="31"/>
  <c r="AF285" i="22" s="1"/>
  <c r="J86" i="31"/>
  <c r="AF267" i="22" s="1"/>
  <c r="L61" i="31"/>
  <c r="J111" i="31"/>
  <c r="AF289" i="22" s="1"/>
  <c r="J90" i="31"/>
  <c r="AF271" i="22" s="1"/>
  <c r="M65" i="31"/>
  <c r="J113" i="31"/>
  <c r="AF291" i="22" s="1"/>
  <c r="J92" i="31"/>
  <c r="AF273" i="22" s="1"/>
  <c r="M67" i="31"/>
  <c r="J115" i="31"/>
  <c r="AF293" i="22" s="1"/>
  <c r="J94" i="31"/>
  <c r="AF275" i="22" s="1"/>
  <c r="L71" i="31"/>
  <c r="J98" i="31"/>
  <c r="AF279" i="22" s="1"/>
  <c r="J119" i="31"/>
  <c r="AF297" i="22" s="1"/>
  <c r="N73" i="31"/>
  <c r="J121" i="31"/>
  <c r="AF299" i="22" s="1"/>
  <c r="J100" i="31"/>
  <c r="AF281" i="22" s="1"/>
  <c r="K72" i="31"/>
  <c r="K64" i="31"/>
  <c r="K69" i="31"/>
  <c r="K68" i="31"/>
  <c r="L36" i="31"/>
  <c r="L38" i="31"/>
  <c r="X86" i="31"/>
  <c r="N86" i="31"/>
  <c r="BD267" i="22" s="1"/>
  <c r="M39" i="31"/>
  <c r="Q39" i="31"/>
  <c r="L42" i="31"/>
  <c r="X90" i="31"/>
  <c r="N90" i="31"/>
  <c r="BD271" i="22" s="1"/>
  <c r="L90" i="31"/>
  <c r="AR271" i="22" s="1"/>
  <c r="M43" i="31"/>
  <c r="Q43" i="31"/>
  <c r="L46" i="31"/>
  <c r="X94" i="31"/>
  <c r="N94" i="31"/>
  <c r="BD275" i="22" s="1"/>
  <c r="M47" i="31"/>
  <c r="Q47" i="31"/>
  <c r="L50" i="31"/>
  <c r="M51" i="31"/>
  <c r="R57" i="31"/>
  <c r="N105" i="31"/>
  <c r="BD283" i="22" s="1"/>
  <c r="X105" i="31"/>
  <c r="Q58" i="31"/>
  <c r="X107" i="31"/>
  <c r="N107" i="31"/>
  <c r="BD285" i="22" s="1"/>
  <c r="L107" i="31"/>
  <c r="AR285" i="22" s="1"/>
  <c r="V61" i="31"/>
  <c r="R62" i="31"/>
  <c r="C109" i="31"/>
  <c r="J63" i="31"/>
  <c r="I67" i="31"/>
  <c r="N67" i="31"/>
  <c r="V69" i="31"/>
  <c r="T69" i="31"/>
  <c r="J69" i="31"/>
  <c r="V72" i="31"/>
  <c r="T72" i="31"/>
  <c r="R72" i="31"/>
  <c r="S72" i="31" s="1"/>
  <c r="J72" i="31"/>
  <c r="J74" i="31"/>
  <c r="L86" i="31"/>
  <c r="AR267" i="22" s="1"/>
  <c r="J88" i="31"/>
  <c r="AF269" i="22" s="1"/>
  <c r="I100" i="31"/>
  <c r="I99" i="31"/>
  <c r="I95" i="31"/>
  <c r="I91" i="31"/>
  <c r="I87" i="31"/>
  <c r="I98" i="31"/>
  <c r="I94" i="31"/>
  <c r="I90" i="31"/>
  <c r="I86" i="31"/>
  <c r="I84" i="31"/>
  <c r="I97" i="31"/>
  <c r="I96" i="31"/>
  <c r="I88" i="31"/>
  <c r="I93" i="31"/>
  <c r="I85" i="31"/>
  <c r="I92" i="31"/>
  <c r="S84" i="31"/>
  <c r="Q36" i="31"/>
  <c r="X85" i="31"/>
  <c r="N85" i="31"/>
  <c r="BD266" i="22" s="1"/>
  <c r="L85" i="31"/>
  <c r="AR266" i="22" s="1"/>
  <c r="Q38" i="31"/>
  <c r="X89" i="31"/>
  <c r="N89" i="31"/>
  <c r="BD270" i="22" s="1"/>
  <c r="L89" i="31"/>
  <c r="AR270" i="22" s="1"/>
  <c r="Q42" i="31"/>
  <c r="X93" i="31"/>
  <c r="N93" i="31"/>
  <c r="BD274" i="22" s="1"/>
  <c r="L93" i="31"/>
  <c r="AR274" i="22" s="1"/>
  <c r="Q46" i="31"/>
  <c r="X97" i="31"/>
  <c r="N97" i="31"/>
  <c r="BD278" i="22" s="1"/>
  <c r="L97" i="31"/>
  <c r="AR278" i="22" s="1"/>
  <c r="Q50" i="31"/>
  <c r="C106" i="31"/>
  <c r="R59" i="31"/>
  <c r="J60" i="31"/>
  <c r="K61" i="31"/>
  <c r="Q61" i="31"/>
  <c r="I63" i="31"/>
  <c r="V64" i="31"/>
  <c r="T64" i="31"/>
  <c r="R64" i="31"/>
  <c r="R65" i="31"/>
  <c r="K65" i="31"/>
  <c r="J66" i="31"/>
  <c r="Q66" i="31"/>
  <c r="J71" i="31"/>
  <c r="L94" i="31"/>
  <c r="AR275" i="22" s="1"/>
  <c r="J96" i="31"/>
  <c r="AF277" i="22" s="1"/>
  <c r="I65" i="31"/>
  <c r="K66" i="31"/>
  <c r="X114" i="31"/>
  <c r="N114" i="31"/>
  <c r="BD292" i="22" s="1"/>
  <c r="L114" i="31"/>
  <c r="AR292" i="22" s="1"/>
  <c r="Q67" i="31"/>
  <c r="I68" i="31"/>
  <c r="I73" i="31"/>
  <c r="K74" i="31"/>
  <c r="S67" i="31"/>
  <c r="V68" i="31"/>
  <c r="T68" i="31"/>
  <c r="J70" i="31"/>
  <c r="K71" i="31"/>
  <c r="Q72" i="31"/>
  <c r="R73" i="31"/>
  <c r="V73" i="31"/>
  <c r="J73" i="31"/>
  <c r="C121" i="31"/>
  <c r="R74" i="31"/>
  <c r="Q74" i="31"/>
  <c r="C118" i="31"/>
  <c r="K62" i="31"/>
  <c r="L110" i="31"/>
  <c r="AR288" i="22" s="1"/>
  <c r="N110" i="31"/>
  <c r="BD288" i="22" s="1"/>
  <c r="X110" i="31"/>
  <c r="Q63" i="31"/>
  <c r="I64" i="31"/>
  <c r="I69" i="31"/>
  <c r="K70" i="31"/>
  <c r="I72" i="31"/>
  <c r="L119" i="31"/>
  <c r="AR297" i="22" s="1"/>
  <c r="N119" i="31"/>
  <c r="BD297" i="22" s="1"/>
  <c r="Q65" i="31"/>
  <c r="L116" i="31"/>
  <c r="AR294" i="22" s="1"/>
  <c r="X116" i="31"/>
  <c r="Q69" i="31"/>
  <c r="L120" i="31"/>
  <c r="AR298" i="22" s="1"/>
  <c r="N120" i="31"/>
  <c r="BD298" i="22" s="1"/>
  <c r="Q73" i="31"/>
  <c r="C112" i="31"/>
  <c r="X111" i="31"/>
  <c r="N111" i="31"/>
  <c r="BD289" i="22" s="1"/>
  <c r="Q64" i="31"/>
  <c r="L115" i="31"/>
  <c r="AR293" i="22" s="1"/>
  <c r="X115" i="31"/>
  <c r="Q68" i="31"/>
  <c r="R69" i="31"/>
  <c r="N116" i="31"/>
  <c r="BD294" i="22" s="1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61" i="20"/>
  <c r="Q60" i="20"/>
  <c r="Q59" i="20"/>
  <c r="Q58" i="20"/>
  <c r="Q57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J169" i="31" l="1"/>
  <c r="L169" i="31" s="1"/>
  <c r="M169" i="31" s="1"/>
  <c r="N69" i="31"/>
  <c r="L67" i="31"/>
  <c r="N50" i="31"/>
  <c r="L72" i="31"/>
  <c r="N46" i="31"/>
  <c r="L74" i="31"/>
  <c r="O74" i="31" s="1"/>
  <c r="N42" i="31"/>
  <c r="N71" i="31"/>
  <c r="M63" i="31"/>
  <c r="O72" i="31"/>
  <c r="N66" i="31"/>
  <c r="X117" i="31"/>
  <c r="N117" i="31"/>
  <c r="BD295" i="22" s="1"/>
  <c r="L117" i="31"/>
  <c r="AR295" i="22" s="1"/>
  <c r="L92" i="31"/>
  <c r="AR273" i="22" s="1"/>
  <c r="X92" i="31"/>
  <c r="N92" i="31"/>
  <c r="BD273" i="22" s="1"/>
  <c r="L109" i="31"/>
  <c r="AR287" i="22" s="1"/>
  <c r="N109" i="31"/>
  <c r="BD287" i="22" s="1"/>
  <c r="X109" i="31"/>
  <c r="M59" i="31"/>
  <c r="P50" i="31"/>
  <c r="O50" i="31"/>
  <c r="P71" i="31"/>
  <c r="O71" i="31"/>
  <c r="N65" i="31"/>
  <c r="L63" i="31"/>
  <c r="P51" i="31"/>
  <c r="O51" i="31"/>
  <c r="P47" i="31"/>
  <c r="O47" i="31"/>
  <c r="L52" i="31"/>
  <c r="S39" i="31"/>
  <c r="N74" i="31"/>
  <c r="M72" i="31"/>
  <c r="M70" i="31"/>
  <c r="N68" i="31"/>
  <c r="L62" i="31"/>
  <c r="M60" i="31"/>
  <c r="P58" i="31"/>
  <c r="O58" i="31"/>
  <c r="P49" i="31"/>
  <c r="O49" i="31"/>
  <c r="P41" i="31"/>
  <c r="O41" i="31"/>
  <c r="S49" i="31"/>
  <c r="L106" i="31"/>
  <c r="AR284" i="22" s="1"/>
  <c r="X106" i="31"/>
  <c r="N106" i="31"/>
  <c r="BD284" i="22" s="1"/>
  <c r="S51" i="31"/>
  <c r="O70" i="31"/>
  <c r="P70" i="31"/>
  <c r="L64" i="31"/>
  <c r="S58" i="31"/>
  <c r="L88" i="31"/>
  <c r="AR269" i="22" s="1"/>
  <c r="N88" i="31"/>
  <c r="BD269" i="22" s="1"/>
  <c r="X88" i="31"/>
  <c r="X112" i="31"/>
  <c r="N112" i="31"/>
  <c r="BD290" i="22" s="1"/>
  <c r="L112" i="31"/>
  <c r="AR290" i="22" s="1"/>
  <c r="S74" i="31"/>
  <c r="S73" i="31"/>
  <c r="S65" i="31"/>
  <c r="N63" i="31"/>
  <c r="M74" i="31"/>
  <c r="S62" i="31"/>
  <c r="P38" i="31"/>
  <c r="O38" i="31"/>
  <c r="L73" i="31"/>
  <c r="L69" i="31"/>
  <c r="P61" i="31"/>
  <c r="O61" i="31"/>
  <c r="X98" i="31"/>
  <c r="N98" i="31"/>
  <c r="BD279" i="22" s="1"/>
  <c r="L98" i="31"/>
  <c r="AR279" i="22" s="1"/>
  <c r="S66" i="31"/>
  <c r="S60" i="31"/>
  <c r="L48" i="31"/>
  <c r="N72" i="31"/>
  <c r="S47" i="31"/>
  <c r="N70" i="31"/>
  <c r="L68" i="31"/>
  <c r="M66" i="31"/>
  <c r="N62" i="31"/>
  <c r="N60" i="31"/>
  <c r="N61" i="31"/>
  <c r="L57" i="31"/>
  <c r="X52" i="31"/>
  <c r="W51" i="31"/>
  <c r="X48" i="31"/>
  <c r="W47" i="31"/>
  <c r="X44" i="31"/>
  <c r="W43" i="31"/>
  <c r="X40" i="31"/>
  <c r="W39" i="31"/>
  <c r="X36" i="31"/>
  <c r="X53" i="31"/>
  <c r="W52" i="31"/>
  <c r="X49" i="31"/>
  <c r="W48" i="31"/>
  <c r="X45" i="31"/>
  <c r="W44" i="31"/>
  <c r="X41" i="31"/>
  <c r="W40" i="31"/>
  <c r="X37" i="31"/>
  <c r="W36" i="31"/>
  <c r="W53" i="31"/>
  <c r="X50" i="31"/>
  <c r="W49" i="31"/>
  <c r="X46" i="31"/>
  <c r="W45" i="31"/>
  <c r="X42" i="31"/>
  <c r="W41" i="31"/>
  <c r="X38" i="31"/>
  <c r="W37" i="31"/>
  <c r="X51" i="31"/>
  <c r="X47" i="31"/>
  <c r="X43" i="31"/>
  <c r="X39" i="31"/>
  <c r="W50" i="31"/>
  <c r="W46" i="31"/>
  <c r="W42" i="31"/>
  <c r="W38" i="31"/>
  <c r="N4" i="31"/>
  <c r="E140" i="31" s="1"/>
  <c r="L96" i="31"/>
  <c r="AR277" i="22" s="1"/>
  <c r="X96" i="31"/>
  <c r="N96" i="31"/>
  <c r="BD277" i="22" s="1"/>
  <c r="S53" i="31"/>
  <c r="S37" i="31"/>
  <c r="X118" i="31"/>
  <c r="N118" i="31"/>
  <c r="BD296" i="22" s="1"/>
  <c r="L118" i="31"/>
  <c r="AR296" i="22" s="1"/>
  <c r="P46" i="31"/>
  <c r="O46" i="31"/>
  <c r="P67" i="31"/>
  <c r="O67" i="31"/>
  <c r="P39" i="31"/>
  <c r="O39" i="31"/>
  <c r="L40" i="31"/>
  <c r="S69" i="31"/>
  <c r="X121" i="31"/>
  <c r="N121" i="31"/>
  <c r="BD299" i="22" s="1"/>
  <c r="L121" i="31"/>
  <c r="AR299" i="22" s="1"/>
  <c r="S64" i="31"/>
  <c r="S59" i="31"/>
  <c r="P42" i="31"/>
  <c r="O42" i="31"/>
  <c r="P36" i="31"/>
  <c r="O36" i="31"/>
  <c r="M73" i="31"/>
  <c r="M71" i="31"/>
  <c r="M69" i="31"/>
  <c r="L65" i="31"/>
  <c r="X113" i="31"/>
  <c r="N113" i="31"/>
  <c r="BD291" i="22" s="1"/>
  <c r="L113" i="31"/>
  <c r="AR291" i="22" s="1"/>
  <c r="P43" i="31"/>
  <c r="O43" i="31"/>
  <c r="O60" i="31"/>
  <c r="P60" i="31"/>
  <c r="L44" i="31"/>
  <c r="S43" i="31"/>
  <c r="P6" i="31"/>
  <c r="Q6" i="31" s="1"/>
  <c r="L66" i="31"/>
  <c r="N64" i="31"/>
  <c r="P53" i="31"/>
  <c r="O53" i="31"/>
  <c r="P45" i="31"/>
  <c r="O45" i="31"/>
  <c r="P37" i="31"/>
  <c r="O37" i="31"/>
  <c r="S41" i="31"/>
  <c r="L59" i="31"/>
  <c r="S70" i="31"/>
  <c r="S45" i="31"/>
  <c r="X100" i="31"/>
  <c r="N100" i="31"/>
  <c r="BD281" i="22" s="1"/>
  <c r="L100" i="31"/>
  <c r="AR281" i="22" s="1"/>
  <c r="N84" i="31"/>
  <c r="BD265" i="22" s="1"/>
  <c r="X84" i="31"/>
  <c r="L84" i="31"/>
  <c r="AR265" i="22" s="1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P74" i="31" l="1"/>
  <c r="P72" i="31"/>
  <c r="E144" i="31"/>
  <c r="E157" i="31"/>
  <c r="E156" i="31"/>
  <c r="O91" i="31"/>
  <c r="BJ272" i="22" s="1"/>
  <c r="E137" i="31"/>
  <c r="C165" i="31"/>
  <c r="C162" i="31"/>
  <c r="E159" i="31"/>
  <c r="C128" i="31"/>
  <c r="H4" i="31" s="1"/>
  <c r="E163" i="31"/>
  <c r="E130" i="31"/>
  <c r="E152" i="31"/>
  <c r="C144" i="31"/>
  <c r="C157" i="31"/>
  <c r="E128" i="31"/>
  <c r="E84" i="31"/>
  <c r="U84" i="31" s="1"/>
  <c r="E107" i="31"/>
  <c r="E83" i="31"/>
  <c r="O121" i="31"/>
  <c r="BJ299" i="22" s="1"/>
  <c r="O40" i="31"/>
  <c r="P40" i="31"/>
  <c r="E86" i="31"/>
  <c r="O120" i="31"/>
  <c r="BJ298" i="22" s="1"/>
  <c r="O96" i="31"/>
  <c r="BJ277" i="22" s="1"/>
  <c r="C164" i="31"/>
  <c r="E142" i="31"/>
  <c r="C139" i="31"/>
  <c r="E139" i="31"/>
  <c r="C148" i="31"/>
  <c r="C152" i="31"/>
  <c r="C138" i="31"/>
  <c r="C127" i="31"/>
  <c r="C160" i="31"/>
  <c r="C143" i="31"/>
  <c r="C134" i="31"/>
  <c r="C129" i="31"/>
  <c r="C163" i="31"/>
  <c r="E150" i="31"/>
  <c r="C131" i="31"/>
  <c r="C135" i="31"/>
  <c r="C149" i="31"/>
  <c r="C133" i="31"/>
  <c r="C141" i="31"/>
  <c r="E162" i="31"/>
  <c r="C154" i="31"/>
  <c r="C151" i="31"/>
  <c r="C159" i="31"/>
  <c r="E151" i="31"/>
  <c r="E153" i="31"/>
  <c r="C130" i="31"/>
  <c r="C158" i="31"/>
  <c r="C137" i="31"/>
  <c r="C155" i="31"/>
  <c r="W71" i="31"/>
  <c r="X72" i="31"/>
  <c r="Y51" i="31"/>
  <c r="X63" i="31"/>
  <c r="Y42" i="31"/>
  <c r="X71" i="31"/>
  <c r="Y50" i="31"/>
  <c r="W61" i="31"/>
  <c r="W69" i="31"/>
  <c r="X57" i="31"/>
  <c r="Y36" i="31"/>
  <c r="X65" i="31"/>
  <c r="Y44" i="31"/>
  <c r="X73" i="31"/>
  <c r="Y52" i="31"/>
  <c r="P68" i="31"/>
  <c r="O68" i="31"/>
  <c r="C142" i="31"/>
  <c r="P69" i="31"/>
  <c r="O69" i="31"/>
  <c r="E85" i="31"/>
  <c r="E149" i="31"/>
  <c r="C156" i="31"/>
  <c r="E132" i="31"/>
  <c r="D140" i="31"/>
  <c r="D96" i="31"/>
  <c r="E105" i="31"/>
  <c r="U105" i="31" s="1"/>
  <c r="D138" i="31"/>
  <c r="D94" i="31"/>
  <c r="E98" i="31"/>
  <c r="E134" i="31"/>
  <c r="C153" i="31"/>
  <c r="O86" i="31"/>
  <c r="BJ267" i="22" s="1"/>
  <c r="C136" i="31"/>
  <c r="O95" i="31"/>
  <c r="BJ276" i="22" s="1"/>
  <c r="E119" i="31"/>
  <c r="O66" i="31"/>
  <c r="P66" i="31"/>
  <c r="I127" i="31"/>
  <c r="O100" i="31"/>
  <c r="BJ281" i="22" s="1"/>
  <c r="R6" i="31"/>
  <c r="O90" i="31"/>
  <c r="BJ271" i="22" s="1"/>
  <c r="W59" i="31"/>
  <c r="X60" i="31"/>
  <c r="Y39" i="31"/>
  <c r="W58" i="31"/>
  <c r="W66" i="31"/>
  <c r="W74" i="31"/>
  <c r="X62" i="31"/>
  <c r="Y41" i="31"/>
  <c r="X70" i="31"/>
  <c r="Y49" i="31"/>
  <c r="W60" i="31"/>
  <c r="W68" i="31"/>
  <c r="E161" i="31"/>
  <c r="O48" i="31"/>
  <c r="P48" i="31"/>
  <c r="E143" i="31"/>
  <c r="O98" i="31"/>
  <c r="BJ279" i="22" s="1"/>
  <c r="P73" i="31"/>
  <c r="O73" i="31"/>
  <c r="O97" i="31"/>
  <c r="BJ278" i="22" s="1"/>
  <c r="E158" i="31"/>
  <c r="O119" i="31"/>
  <c r="BJ297" i="22" s="1"/>
  <c r="O115" i="31"/>
  <c r="BJ293" i="22" s="1"/>
  <c r="O112" i="31"/>
  <c r="BJ290" i="22" s="1"/>
  <c r="E136" i="31"/>
  <c r="O88" i="31"/>
  <c r="BJ269" i="22" s="1"/>
  <c r="E117" i="31"/>
  <c r="O107" i="31"/>
  <c r="BJ285" i="22" s="1"/>
  <c r="O106" i="31"/>
  <c r="BJ284" i="22" s="1"/>
  <c r="O114" i="31"/>
  <c r="BJ292" i="22" s="1"/>
  <c r="D132" i="31"/>
  <c r="D88" i="31"/>
  <c r="E96" i="31"/>
  <c r="O52" i="31"/>
  <c r="P52" i="31"/>
  <c r="E94" i="31"/>
  <c r="O109" i="31"/>
  <c r="BJ287" i="22" s="1"/>
  <c r="E127" i="31"/>
  <c r="E133" i="31"/>
  <c r="E141" i="31"/>
  <c r="O116" i="31"/>
  <c r="BJ294" i="22" s="1"/>
  <c r="E135" i="31"/>
  <c r="O110" i="31"/>
  <c r="BJ288" i="22" s="1"/>
  <c r="O84" i="31"/>
  <c r="BJ265" i="22" s="1"/>
  <c r="D134" i="31"/>
  <c r="D90" i="31"/>
  <c r="D144" i="31"/>
  <c r="D100" i="31"/>
  <c r="O44" i="31"/>
  <c r="P44" i="31"/>
  <c r="D151" i="31"/>
  <c r="D107" i="31"/>
  <c r="E90" i="31"/>
  <c r="D136" i="31"/>
  <c r="D92" i="31"/>
  <c r="E100" i="31"/>
  <c r="O113" i="31"/>
  <c r="BJ291" i="22" s="1"/>
  <c r="P65" i="31"/>
  <c r="O65" i="31"/>
  <c r="D133" i="31"/>
  <c r="D89" i="31"/>
  <c r="E129" i="31"/>
  <c r="E121" i="31"/>
  <c r="D158" i="31"/>
  <c r="D114" i="31"/>
  <c r="D137" i="31"/>
  <c r="D93" i="31"/>
  <c r="O118" i="31"/>
  <c r="BJ296" i="22" s="1"/>
  <c r="S33" i="31"/>
  <c r="S34" i="31" s="1"/>
  <c r="C140" i="31"/>
  <c r="W63" i="31"/>
  <c r="X64" i="31"/>
  <c r="Y43" i="31"/>
  <c r="Y38" i="31"/>
  <c r="X59" i="31"/>
  <c r="X67" i="31"/>
  <c r="Y46" i="31"/>
  <c r="W57" i="31"/>
  <c r="W65" i="31"/>
  <c r="W73" i="31"/>
  <c r="X61" i="31"/>
  <c r="Y40" i="31"/>
  <c r="X69" i="31"/>
  <c r="Y48" i="31"/>
  <c r="O57" i="31"/>
  <c r="P57" i="31"/>
  <c r="D152" i="31"/>
  <c r="D108" i="31"/>
  <c r="E160" i="31"/>
  <c r="D161" i="31"/>
  <c r="D117" i="31"/>
  <c r="E88" i="31"/>
  <c r="O62" i="31"/>
  <c r="P62" i="31"/>
  <c r="O99" i="31"/>
  <c r="BJ280" i="22" s="1"/>
  <c r="O108" i="31"/>
  <c r="BJ286" i="22" s="1"/>
  <c r="D162" i="31"/>
  <c r="D118" i="31"/>
  <c r="D141" i="31"/>
  <c r="D97" i="31"/>
  <c r="E165" i="31"/>
  <c r="E155" i="31"/>
  <c r="O92" i="31"/>
  <c r="BJ273" i="22" s="1"/>
  <c r="C161" i="31"/>
  <c r="O87" i="31"/>
  <c r="BJ268" i="22" s="1"/>
  <c r="O59" i="31"/>
  <c r="P59" i="31"/>
  <c r="D128" i="31"/>
  <c r="D84" i="31"/>
  <c r="E92" i="31"/>
  <c r="O111" i="31"/>
  <c r="BJ289" i="22" s="1"/>
  <c r="D127" i="31"/>
  <c r="D83" i="31"/>
  <c r="E89" i="31"/>
  <c r="O94" i="31"/>
  <c r="BJ275" i="22" s="1"/>
  <c r="D165" i="31"/>
  <c r="D121" i="31"/>
  <c r="D164" i="31"/>
  <c r="D130" i="31"/>
  <c r="D86" i="31"/>
  <c r="E114" i="31"/>
  <c r="E93" i="31"/>
  <c r="W67" i="31"/>
  <c r="X68" i="31"/>
  <c r="Y47" i="31"/>
  <c r="W62" i="31"/>
  <c r="W70" i="31"/>
  <c r="X58" i="31"/>
  <c r="Y37" i="31"/>
  <c r="X66" i="31"/>
  <c r="Y45" i="31"/>
  <c r="X74" i="31"/>
  <c r="Y53" i="31"/>
  <c r="W64" i="31"/>
  <c r="W72" i="31"/>
  <c r="E131" i="31"/>
  <c r="E108" i="31"/>
  <c r="D85" i="31"/>
  <c r="D129" i="31"/>
  <c r="E138" i="31"/>
  <c r="O89" i="31"/>
  <c r="BJ270" i="22" s="1"/>
  <c r="E164" i="31"/>
  <c r="C132" i="31"/>
  <c r="P64" i="31"/>
  <c r="O64" i="31"/>
  <c r="I148" i="31"/>
  <c r="C150" i="31"/>
  <c r="D149" i="31"/>
  <c r="D105" i="31"/>
  <c r="D142" i="31"/>
  <c r="D98" i="31"/>
  <c r="E148" i="31"/>
  <c r="P63" i="31"/>
  <c r="O63" i="31"/>
  <c r="E118" i="31"/>
  <c r="E97" i="31"/>
  <c r="O85" i="31"/>
  <c r="BJ266" i="22" s="1"/>
  <c r="O93" i="31"/>
  <c r="BJ274" i="22" s="1"/>
  <c r="E154" i="31"/>
  <c r="O117" i="31"/>
  <c r="BJ295" i="22" s="1"/>
  <c r="D119" i="31"/>
  <c r="O105" i="31"/>
  <c r="BJ283" i="22" s="1"/>
  <c r="L4" i="20"/>
  <c r="M4" i="20" s="1"/>
  <c r="Y68" i="31" l="1"/>
  <c r="F118" i="31"/>
  <c r="H118" i="31"/>
  <c r="G118" i="31"/>
  <c r="T296" i="22" s="1"/>
  <c r="H119" i="31"/>
  <c r="G119" i="31"/>
  <c r="T297" i="22" s="1"/>
  <c r="F119" i="31"/>
  <c r="E110" i="31"/>
  <c r="E111" i="31"/>
  <c r="E109" i="31"/>
  <c r="E104" i="31"/>
  <c r="Y61" i="31"/>
  <c r="Y67" i="31"/>
  <c r="Y64" i="31"/>
  <c r="E91" i="31"/>
  <c r="D143" i="31"/>
  <c r="D99" i="31"/>
  <c r="H88" i="31"/>
  <c r="G88" i="31"/>
  <c r="T269" i="22" s="1"/>
  <c r="F88" i="31"/>
  <c r="E95" i="31"/>
  <c r="E87" i="31"/>
  <c r="D154" i="31"/>
  <c r="D110" i="31"/>
  <c r="D155" i="31"/>
  <c r="D111" i="31"/>
  <c r="G97" i="31"/>
  <c r="T278" i="22" s="1"/>
  <c r="F97" i="31"/>
  <c r="H97" i="31"/>
  <c r="Y58" i="31"/>
  <c r="F86" i="31"/>
  <c r="H86" i="31"/>
  <c r="G86" i="31"/>
  <c r="T267" i="22" s="1"/>
  <c r="D153" i="31"/>
  <c r="D109" i="31"/>
  <c r="G117" i="31"/>
  <c r="T295" i="22" s="1"/>
  <c r="F117" i="31"/>
  <c r="H117" i="31"/>
  <c r="F108" i="31"/>
  <c r="H108" i="31"/>
  <c r="G108" i="31"/>
  <c r="T286" i="22" s="1"/>
  <c r="D104" i="31"/>
  <c r="D148" i="31"/>
  <c r="F143" i="31"/>
  <c r="F129" i="31"/>
  <c r="F162" i="31"/>
  <c r="F159" i="31"/>
  <c r="F131" i="31"/>
  <c r="F141" i="31"/>
  <c r="F154" i="31"/>
  <c r="F135" i="31"/>
  <c r="F137" i="31"/>
  <c r="F139" i="31"/>
  <c r="F127" i="31"/>
  <c r="F133" i="31"/>
  <c r="F152" i="31"/>
  <c r="F158" i="31"/>
  <c r="F140" i="31"/>
  <c r="F163" i="31"/>
  <c r="F138" i="31"/>
  <c r="F128" i="31"/>
  <c r="F160" i="31"/>
  <c r="F149" i="31"/>
  <c r="F164" i="31"/>
  <c r="F153" i="31"/>
  <c r="F144" i="31"/>
  <c r="F150" i="31"/>
  <c r="F148" i="31"/>
  <c r="F161" i="31"/>
  <c r="F132" i="31"/>
  <c r="F157" i="31"/>
  <c r="F134" i="31"/>
  <c r="F130" i="31"/>
  <c r="F142" i="31"/>
  <c r="F165" i="31"/>
  <c r="F156" i="31"/>
  <c r="F151" i="31"/>
  <c r="F155" i="31"/>
  <c r="F136" i="31"/>
  <c r="F114" i="31"/>
  <c r="H114" i="31"/>
  <c r="G114" i="31"/>
  <c r="T292" i="22" s="1"/>
  <c r="D156" i="31"/>
  <c r="D112" i="31"/>
  <c r="H92" i="31"/>
  <c r="G92" i="31"/>
  <c r="T273" i="22" s="1"/>
  <c r="F92" i="31"/>
  <c r="G107" i="31"/>
  <c r="T285" i="22" s="1"/>
  <c r="F107" i="31"/>
  <c r="H107" i="31"/>
  <c r="D135" i="31"/>
  <c r="D91" i="31"/>
  <c r="D139" i="31"/>
  <c r="D95" i="31"/>
  <c r="Y62" i="31"/>
  <c r="Y60" i="31"/>
  <c r="E113" i="31"/>
  <c r="E116" i="31"/>
  <c r="D115" i="31"/>
  <c r="D159" i="31"/>
  <c r="Y65" i="31"/>
  <c r="Y71" i="31"/>
  <c r="Y72" i="31"/>
  <c r="D131" i="31"/>
  <c r="D87" i="31"/>
  <c r="U79" i="31"/>
  <c r="F98" i="31"/>
  <c r="H98" i="31"/>
  <c r="G98" i="31"/>
  <c r="T279" i="22" s="1"/>
  <c r="Y66" i="31"/>
  <c r="G85" i="31"/>
  <c r="T266" i="22" s="1"/>
  <c r="F85" i="31"/>
  <c r="H85" i="31"/>
  <c r="Y74" i="31"/>
  <c r="G121" i="31"/>
  <c r="T299" i="22" s="1"/>
  <c r="F121" i="31"/>
  <c r="H121" i="31"/>
  <c r="E106" i="31"/>
  <c r="G105" i="31"/>
  <c r="T283" i="22" s="1"/>
  <c r="F105" i="31"/>
  <c r="Q105" i="31"/>
  <c r="H105" i="31"/>
  <c r="F84" i="31"/>
  <c r="P84" i="31"/>
  <c r="Q84" i="31" s="1"/>
  <c r="H84" i="31"/>
  <c r="G84" i="31"/>
  <c r="T265" i="22" s="1"/>
  <c r="D150" i="31"/>
  <c r="D106" i="31"/>
  <c r="Y69" i="31"/>
  <c r="G93" i="31"/>
  <c r="T274" i="22" s="1"/>
  <c r="F93" i="31"/>
  <c r="H93" i="31"/>
  <c r="F90" i="31"/>
  <c r="G90" i="31"/>
  <c r="T271" i="22" s="1"/>
  <c r="H90" i="31"/>
  <c r="D120" i="31"/>
  <c r="D163" i="31"/>
  <c r="D157" i="31"/>
  <c r="D113" i="31"/>
  <c r="F94" i="31"/>
  <c r="H94" i="31"/>
  <c r="G94" i="31"/>
  <c r="T275" i="22" s="1"/>
  <c r="E115" i="31"/>
  <c r="Z32" i="31"/>
  <c r="Y59" i="31"/>
  <c r="G89" i="31"/>
  <c r="T270" i="22" s="1"/>
  <c r="F89" i="31"/>
  <c r="H89" i="31"/>
  <c r="E112" i="31"/>
  <c r="F100" i="31"/>
  <c r="H100" i="31"/>
  <c r="G100" i="31"/>
  <c r="T281" i="22" s="1"/>
  <c r="E99" i="31"/>
  <c r="E120" i="31"/>
  <c r="Y70" i="31"/>
  <c r="H96" i="31"/>
  <c r="G96" i="31"/>
  <c r="T277" i="22" s="1"/>
  <c r="F96" i="31"/>
  <c r="D116" i="31"/>
  <c r="D160" i="31"/>
  <c r="Y73" i="31"/>
  <c r="Y57" i="31"/>
  <c r="Y63" i="31"/>
  <c r="E9" i="27"/>
  <c r="E8" i="27"/>
  <c r="E7" i="27"/>
  <c r="E6" i="27"/>
  <c r="A4" i="27"/>
  <c r="R105" i="31" l="1"/>
  <c r="V111" i="31"/>
  <c r="V114" i="31"/>
  <c r="V119" i="31"/>
  <c r="V115" i="31"/>
  <c r="V108" i="31"/>
  <c r="V116" i="31"/>
  <c r="V105" i="31"/>
  <c r="V107" i="31"/>
  <c r="V110" i="31"/>
  <c r="V120" i="31"/>
  <c r="V112" i="31"/>
  <c r="V118" i="31"/>
  <c r="V121" i="31"/>
  <c r="V109" i="31"/>
  <c r="V106" i="31"/>
  <c r="V113" i="31"/>
  <c r="V117" i="31"/>
  <c r="M90" i="31"/>
  <c r="AX271" i="22" s="1"/>
  <c r="M84" i="31"/>
  <c r="AX265" i="22" s="1"/>
  <c r="M96" i="31"/>
  <c r="AX277" i="22" s="1"/>
  <c r="M100" i="31"/>
  <c r="AX281" i="22" s="1"/>
  <c r="M89" i="31"/>
  <c r="AX270" i="22" s="1"/>
  <c r="R84" i="31"/>
  <c r="R80" i="31" s="1"/>
  <c r="R81" i="31" s="1"/>
  <c r="V89" i="31"/>
  <c r="V97" i="31"/>
  <c r="V99" i="31"/>
  <c r="V86" i="31"/>
  <c r="V94" i="31"/>
  <c r="V85" i="31"/>
  <c r="V93" i="31"/>
  <c r="V90" i="31"/>
  <c r="V95" i="31"/>
  <c r="V87" i="31"/>
  <c r="V91" i="31"/>
  <c r="V92" i="31"/>
  <c r="V88" i="31"/>
  <c r="V98" i="31"/>
  <c r="V100" i="31"/>
  <c r="V84" i="31"/>
  <c r="V96" i="31"/>
  <c r="H91" i="31"/>
  <c r="F91" i="31"/>
  <c r="G91" i="31"/>
  <c r="T272" i="22" s="1"/>
  <c r="H109" i="31"/>
  <c r="G109" i="31"/>
  <c r="T287" i="22" s="1"/>
  <c r="F109" i="31"/>
  <c r="M86" i="31"/>
  <c r="AX267" i="22" s="1"/>
  <c r="M97" i="31"/>
  <c r="AX278" i="22" s="1"/>
  <c r="M119" i="31"/>
  <c r="AX297" i="22" s="1"/>
  <c r="M93" i="31"/>
  <c r="AX274" i="22" s="1"/>
  <c r="M121" i="31"/>
  <c r="AX299" i="22" s="1"/>
  <c r="H87" i="31"/>
  <c r="G87" i="31"/>
  <c r="T268" i="22" s="1"/>
  <c r="F87" i="31"/>
  <c r="H95" i="31"/>
  <c r="G95" i="31"/>
  <c r="T276" i="22" s="1"/>
  <c r="F95" i="31"/>
  <c r="M92" i="31"/>
  <c r="AX273" i="22" s="1"/>
  <c r="F112" i="31"/>
  <c r="H112" i="31"/>
  <c r="G112" i="31"/>
  <c r="T290" i="22" s="1"/>
  <c r="M114" i="31"/>
  <c r="AX292" i="22" s="1"/>
  <c r="M117" i="31"/>
  <c r="AX295" i="22" s="1"/>
  <c r="M118" i="31"/>
  <c r="AX296" i="22" s="1"/>
  <c r="H116" i="31"/>
  <c r="G116" i="31"/>
  <c r="T294" i="22" s="1"/>
  <c r="F116" i="31"/>
  <c r="M94" i="31"/>
  <c r="AX275" i="22" s="1"/>
  <c r="G113" i="31"/>
  <c r="T291" i="22" s="1"/>
  <c r="F113" i="31"/>
  <c r="H113" i="31"/>
  <c r="H120" i="31"/>
  <c r="G120" i="31"/>
  <c r="T298" i="22" s="1"/>
  <c r="F120" i="31"/>
  <c r="H106" i="31"/>
  <c r="G106" i="31"/>
  <c r="T284" i="22" s="1"/>
  <c r="F106" i="31"/>
  <c r="M105" i="31"/>
  <c r="AX283" i="22" s="1"/>
  <c r="M85" i="31"/>
  <c r="AX266" i="22" s="1"/>
  <c r="M98" i="31"/>
  <c r="AX279" i="22" s="1"/>
  <c r="H110" i="31"/>
  <c r="G110" i="31"/>
  <c r="T288" i="22" s="1"/>
  <c r="F110" i="31"/>
  <c r="M88" i="31"/>
  <c r="AX269" i="22" s="1"/>
  <c r="H99" i="31"/>
  <c r="G99" i="31"/>
  <c r="T280" i="22" s="1"/>
  <c r="F99" i="31"/>
  <c r="H115" i="31"/>
  <c r="G115" i="31"/>
  <c r="T293" i="22" s="1"/>
  <c r="F115" i="31"/>
  <c r="M107" i="31"/>
  <c r="AX285" i="22" s="1"/>
  <c r="M108" i="31"/>
  <c r="AX286" i="22" s="1"/>
  <c r="G111" i="31"/>
  <c r="T289" i="22" s="1"/>
  <c r="F111" i="31"/>
  <c r="H111" i="31"/>
  <c r="H74" i="20"/>
  <c r="G74" i="20"/>
  <c r="F74" i="20"/>
  <c r="E74" i="20"/>
  <c r="D74" i="20"/>
  <c r="C74" i="20"/>
  <c r="V74" i="20" s="1"/>
  <c r="H73" i="20"/>
  <c r="G73" i="20"/>
  <c r="F73" i="20"/>
  <c r="E73" i="20"/>
  <c r="D73" i="20"/>
  <c r="C73" i="20"/>
  <c r="V73" i="20" s="1"/>
  <c r="H72" i="20"/>
  <c r="G72" i="20"/>
  <c r="F72" i="20"/>
  <c r="E72" i="20"/>
  <c r="D72" i="20"/>
  <c r="C72" i="20"/>
  <c r="V72" i="20" s="1"/>
  <c r="H71" i="20"/>
  <c r="G71" i="20"/>
  <c r="F71" i="20"/>
  <c r="E71" i="20"/>
  <c r="D71" i="20"/>
  <c r="C71" i="20"/>
  <c r="V71" i="20" s="1"/>
  <c r="H70" i="20"/>
  <c r="G70" i="20"/>
  <c r="F70" i="20"/>
  <c r="E70" i="20"/>
  <c r="D70" i="20"/>
  <c r="C70" i="20"/>
  <c r="V70" i="20" s="1"/>
  <c r="H69" i="20"/>
  <c r="G69" i="20"/>
  <c r="F69" i="20"/>
  <c r="E69" i="20"/>
  <c r="D69" i="20"/>
  <c r="C69" i="20"/>
  <c r="V69" i="20" s="1"/>
  <c r="H68" i="20"/>
  <c r="G68" i="20"/>
  <c r="F68" i="20"/>
  <c r="E68" i="20"/>
  <c r="D68" i="20"/>
  <c r="C68" i="20"/>
  <c r="V68" i="20" s="1"/>
  <c r="H67" i="20"/>
  <c r="G67" i="20"/>
  <c r="F67" i="20"/>
  <c r="E67" i="20"/>
  <c r="D67" i="20"/>
  <c r="C67" i="20"/>
  <c r="V67" i="20" s="1"/>
  <c r="H66" i="20"/>
  <c r="G66" i="20"/>
  <c r="F66" i="20"/>
  <c r="E66" i="20"/>
  <c r="D66" i="20"/>
  <c r="C66" i="20"/>
  <c r="V66" i="20" s="1"/>
  <c r="H65" i="20"/>
  <c r="G65" i="20"/>
  <c r="F65" i="20"/>
  <c r="E65" i="20"/>
  <c r="D65" i="20"/>
  <c r="C65" i="20"/>
  <c r="V65" i="20" s="1"/>
  <c r="H64" i="20"/>
  <c r="G64" i="20"/>
  <c r="F64" i="20"/>
  <c r="E64" i="20"/>
  <c r="D64" i="20"/>
  <c r="C64" i="20"/>
  <c r="V64" i="20" s="1"/>
  <c r="H63" i="20"/>
  <c r="G63" i="20"/>
  <c r="F63" i="20"/>
  <c r="E63" i="20"/>
  <c r="D63" i="20"/>
  <c r="C63" i="20"/>
  <c r="V63" i="20" s="1"/>
  <c r="H62" i="20"/>
  <c r="G62" i="20"/>
  <c r="F62" i="20"/>
  <c r="E62" i="20"/>
  <c r="D62" i="20"/>
  <c r="C62" i="20"/>
  <c r="V62" i="20" s="1"/>
  <c r="H61" i="20"/>
  <c r="G61" i="20"/>
  <c r="F61" i="20"/>
  <c r="E61" i="20"/>
  <c r="D61" i="20"/>
  <c r="C61" i="20"/>
  <c r="V61" i="20" s="1"/>
  <c r="H60" i="20"/>
  <c r="G60" i="20"/>
  <c r="F60" i="20"/>
  <c r="E60" i="20"/>
  <c r="D60" i="20"/>
  <c r="C60" i="20"/>
  <c r="V60" i="20" s="1"/>
  <c r="H59" i="20"/>
  <c r="G59" i="20"/>
  <c r="F59" i="20"/>
  <c r="E59" i="20"/>
  <c r="D59" i="20"/>
  <c r="C59" i="20"/>
  <c r="V59" i="20" s="1"/>
  <c r="H58" i="20"/>
  <c r="G58" i="20"/>
  <c r="F58" i="20"/>
  <c r="E58" i="20"/>
  <c r="D58" i="20"/>
  <c r="C58" i="20"/>
  <c r="V58" i="20" s="1"/>
  <c r="H57" i="20"/>
  <c r="G57" i="20"/>
  <c r="F57" i="20"/>
  <c r="E57" i="20"/>
  <c r="D57" i="20"/>
  <c r="C57" i="20"/>
  <c r="V57" i="20" s="1"/>
  <c r="H56" i="20"/>
  <c r="G56" i="20"/>
  <c r="F56" i="20"/>
  <c r="E56" i="20"/>
  <c r="C103" i="20" s="1"/>
  <c r="D56" i="20"/>
  <c r="C56" i="20"/>
  <c r="H55" i="20"/>
  <c r="G55" i="20"/>
  <c r="F55" i="20"/>
  <c r="E55" i="20"/>
  <c r="C102" i="20" s="1"/>
  <c r="D55" i="20"/>
  <c r="C55" i="20"/>
  <c r="H54" i="20"/>
  <c r="G54" i="20"/>
  <c r="F54" i="20"/>
  <c r="E54" i="20"/>
  <c r="C101" i="20" s="1"/>
  <c r="D54" i="20"/>
  <c r="C54" i="20"/>
  <c r="G4" i="20" s="1"/>
  <c r="H53" i="20"/>
  <c r="G53" i="20"/>
  <c r="F53" i="20"/>
  <c r="E53" i="20"/>
  <c r="C100" i="20" s="1"/>
  <c r="X100" i="20" s="1"/>
  <c r="D53" i="20"/>
  <c r="C53" i="20"/>
  <c r="V53" i="20" s="1"/>
  <c r="H52" i="20"/>
  <c r="G52" i="20"/>
  <c r="F52" i="20"/>
  <c r="E52" i="20"/>
  <c r="D52" i="20"/>
  <c r="C52" i="20"/>
  <c r="V52" i="20" s="1"/>
  <c r="H51" i="20"/>
  <c r="G51" i="20"/>
  <c r="F51" i="20"/>
  <c r="E51" i="20"/>
  <c r="D51" i="20"/>
  <c r="C51" i="20"/>
  <c r="V51" i="20" s="1"/>
  <c r="H50" i="20"/>
  <c r="G50" i="20"/>
  <c r="F50" i="20"/>
  <c r="E50" i="20"/>
  <c r="D50" i="20"/>
  <c r="C50" i="20"/>
  <c r="V50" i="20" s="1"/>
  <c r="H49" i="20"/>
  <c r="G49" i="20"/>
  <c r="F49" i="20"/>
  <c r="E49" i="20"/>
  <c r="D49" i="20"/>
  <c r="C49" i="20"/>
  <c r="V49" i="20" s="1"/>
  <c r="H48" i="20"/>
  <c r="G48" i="20"/>
  <c r="F48" i="20"/>
  <c r="E48" i="20"/>
  <c r="D48" i="20"/>
  <c r="C48" i="20"/>
  <c r="H47" i="20"/>
  <c r="G47" i="20"/>
  <c r="F47" i="20"/>
  <c r="E47" i="20"/>
  <c r="D47" i="20"/>
  <c r="C47" i="20"/>
  <c r="V47" i="20" s="1"/>
  <c r="H46" i="20"/>
  <c r="G46" i="20"/>
  <c r="F46" i="20"/>
  <c r="E46" i="20"/>
  <c r="D46" i="20"/>
  <c r="C46" i="20"/>
  <c r="V46" i="20" s="1"/>
  <c r="H45" i="20"/>
  <c r="G45" i="20"/>
  <c r="F45" i="20"/>
  <c r="E45" i="20"/>
  <c r="C92" i="20" s="1"/>
  <c r="X92" i="20" s="1"/>
  <c r="D45" i="20"/>
  <c r="C45" i="20"/>
  <c r="V45" i="20" s="1"/>
  <c r="H44" i="20"/>
  <c r="G44" i="20"/>
  <c r="F44" i="20"/>
  <c r="E44" i="20"/>
  <c r="D44" i="20"/>
  <c r="C44" i="20"/>
  <c r="V44" i="20" s="1"/>
  <c r="H43" i="20"/>
  <c r="G43" i="20"/>
  <c r="F43" i="20"/>
  <c r="E43" i="20"/>
  <c r="D43" i="20"/>
  <c r="C43" i="20"/>
  <c r="V43" i="20" s="1"/>
  <c r="H42" i="20"/>
  <c r="G42" i="20"/>
  <c r="F42" i="20"/>
  <c r="E42" i="20"/>
  <c r="D42" i="20"/>
  <c r="C42" i="20"/>
  <c r="V42" i="20" s="1"/>
  <c r="H41" i="20"/>
  <c r="G41" i="20"/>
  <c r="F41" i="20"/>
  <c r="E41" i="20"/>
  <c r="C88" i="20" s="1"/>
  <c r="X88" i="20" s="1"/>
  <c r="D41" i="20"/>
  <c r="C41" i="20"/>
  <c r="V41" i="20" s="1"/>
  <c r="H40" i="20"/>
  <c r="G40" i="20"/>
  <c r="F40" i="20"/>
  <c r="E40" i="20"/>
  <c r="D40" i="20"/>
  <c r="C40" i="20"/>
  <c r="V40" i="20" s="1"/>
  <c r="H39" i="20"/>
  <c r="G39" i="20"/>
  <c r="F39" i="20"/>
  <c r="E39" i="20"/>
  <c r="D39" i="20"/>
  <c r="C39" i="20"/>
  <c r="V39" i="20" s="1"/>
  <c r="H38" i="20"/>
  <c r="G38" i="20"/>
  <c r="F38" i="20"/>
  <c r="E38" i="20"/>
  <c r="D38" i="20"/>
  <c r="C38" i="20"/>
  <c r="V38" i="20" s="1"/>
  <c r="H37" i="20"/>
  <c r="G37" i="20"/>
  <c r="F37" i="20"/>
  <c r="E37" i="20"/>
  <c r="D37" i="20"/>
  <c r="C37" i="20"/>
  <c r="V37" i="20" s="1"/>
  <c r="H36" i="20"/>
  <c r="G36" i="20"/>
  <c r="J74" i="20" s="1"/>
  <c r="F36" i="20"/>
  <c r="E36" i="20"/>
  <c r="D36" i="20"/>
  <c r="C36" i="20"/>
  <c r="V36" i="20" s="1"/>
  <c r="H35" i="20"/>
  <c r="G35" i="20"/>
  <c r="F35" i="20"/>
  <c r="E35" i="20"/>
  <c r="C82" i="20" s="1"/>
  <c r="D35" i="20"/>
  <c r="C35" i="20"/>
  <c r="H34" i="20"/>
  <c r="G34" i="20"/>
  <c r="F34" i="20"/>
  <c r="E34" i="20"/>
  <c r="C81" i="20" s="1"/>
  <c r="D34" i="20"/>
  <c r="C34" i="20"/>
  <c r="H33" i="20"/>
  <c r="G33" i="20"/>
  <c r="F33" i="20"/>
  <c r="E33" i="20"/>
  <c r="C80" i="20" s="1"/>
  <c r="D33" i="20"/>
  <c r="C33" i="20"/>
  <c r="F4" i="20" s="1"/>
  <c r="A6" i="25" s="1"/>
  <c r="A7" i="25" s="1"/>
  <c r="A8" i="25" s="1"/>
  <c r="R27" i="20"/>
  <c r="Q27" i="20"/>
  <c r="P27" i="20"/>
  <c r="O27" i="20"/>
  <c r="K121" i="20" s="1"/>
  <c r="N27" i="20"/>
  <c r="L27" i="20"/>
  <c r="K27" i="20"/>
  <c r="J27" i="20"/>
  <c r="I27" i="20"/>
  <c r="H27" i="20"/>
  <c r="D27" i="20"/>
  <c r="E27" i="20" s="1"/>
  <c r="C27" i="20"/>
  <c r="B27" i="20"/>
  <c r="R26" i="20"/>
  <c r="Q26" i="20"/>
  <c r="P26" i="20"/>
  <c r="O26" i="20"/>
  <c r="K120" i="20" s="1"/>
  <c r="N26" i="20"/>
  <c r="L26" i="20"/>
  <c r="K26" i="20"/>
  <c r="J26" i="20"/>
  <c r="I26" i="20"/>
  <c r="K99" i="20" s="1"/>
  <c r="H26" i="20"/>
  <c r="D26" i="20"/>
  <c r="E26" i="20" s="1"/>
  <c r="C26" i="20"/>
  <c r="J120" i="20" s="1"/>
  <c r="B26" i="20"/>
  <c r="R25" i="20"/>
  <c r="Q25" i="20"/>
  <c r="P25" i="20"/>
  <c r="O25" i="20"/>
  <c r="K119" i="20" s="1"/>
  <c r="N25" i="20"/>
  <c r="L25" i="20"/>
  <c r="K25" i="20"/>
  <c r="J25" i="20"/>
  <c r="I25" i="20"/>
  <c r="K98" i="20" s="1"/>
  <c r="H25" i="20"/>
  <c r="D25" i="20"/>
  <c r="E25" i="20" s="1"/>
  <c r="C25" i="20"/>
  <c r="J98" i="20" s="1"/>
  <c r="B25" i="20"/>
  <c r="R24" i="20"/>
  <c r="Q24" i="20"/>
  <c r="P24" i="20"/>
  <c r="O24" i="20"/>
  <c r="K118" i="20" s="1"/>
  <c r="N24" i="20"/>
  <c r="L24" i="20"/>
  <c r="K24" i="20"/>
  <c r="J24" i="20"/>
  <c r="I24" i="20"/>
  <c r="K97" i="20" s="1"/>
  <c r="H24" i="20"/>
  <c r="D24" i="20"/>
  <c r="E24" i="20" s="1"/>
  <c r="C24" i="20"/>
  <c r="J97" i="20" s="1"/>
  <c r="B24" i="20"/>
  <c r="R23" i="20"/>
  <c r="Q23" i="20"/>
  <c r="P23" i="20"/>
  <c r="O23" i="20"/>
  <c r="K117" i="20" s="1"/>
  <c r="N23" i="20"/>
  <c r="L23" i="20"/>
  <c r="K23" i="20"/>
  <c r="J23" i="20"/>
  <c r="I23" i="20"/>
  <c r="K96" i="20" s="1"/>
  <c r="H23" i="20"/>
  <c r="D23" i="20"/>
  <c r="E23" i="20" s="1"/>
  <c r="C23" i="20"/>
  <c r="J117" i="20" s="1"/>
  <c r="B23" i="20"/>
  <c r="R22" i="20"/>
  <c r="Q22" i="20"/>
  <c r="P22" i="20"/>
  <c r="O22" i="20"/>
  <c r="K116" i="20" s="1"/>
  <c r="N22" i="20"/>
  <c r="L22" i="20"/>
  <c r="K22" i="20"/>
  <c r="J22" i="20"/>
  <c r="I22" i="20"/>
  <c r="K95" i="20" s="1"/>
  <c r="H22" i="20"/>
  <c r="D22" i="20"/>
  <c r="E22" i="20" s="1"/>
  <c r="C22" i="20"/>
  <c r="J116" i="20" s="1"/>
  <c r="B22" i="20"/>
  <c r="R21" i="20"/>
  <c r="Q21" i="20"/>
  <c r="P21" i="20"/>
  <c r="O21" i="20"/>
  <c r="K115" i="20" s="1"/>
  <c r="N21" i="20"/>
  <c r="L21" i="20"/>
  <c r="K21" i="20"/>
  <c r="J21" i="20"/>
  <c r="I21" i="20"/>
  <c r="K94" i="20" s="1"/>
  <c r="H21" i="20"/>
  <c r="D21" i="20"/>
  <c r="C21" i="20"/>
  <c r="J115" i="20" s="1"/>
  <c r="B21" i="20"/>
  <c r="R20" i="20"/>
  <c r="Q20" i="20"/>
  <c r="P20" i="20"/>
  <c r="O20" i="20"/>
  <c r="K114" i="20" s="1"/>
  <c r="N20" i="20"/>
  <c r="L20" i="20"/>
  <c r="K20" i="20"/>
  <c r="J20" i="20"/>
  <c r="I20" i="20"/>
  <c r="K93" i="20" s="1"/>
  <c r="H20" i="20"/>
  <c r="D20" i="20"/>
  <c r="E20" i="20" s="1"/>
  <c r="C20" i="20"/>
  <c r="J93" i="20" s="1"/>
  <c r="B20" i="20"/>
  <c r="R19" i="20"/>
  <c r="Q19" i="20"/>
  <c r="P19" i="20"/>
  <c r="O19" i="20"/>
  <c r="K113" i="20" s="1"/>
  <c r="N19" i="20"/>
  <c r="L19" i="20"/>
  <c r="K19" i="20"/>
  <c r="J19" i="20"/>
  <c r="I19" i="20"/>
  <c r="K92" i="20" s="1"/>
  <c r="H19" i="20"/>
  <c r="D19" i="20"/>
  <c r="E19" i="20" s="1"/>
  <c r="C19" i="20"/>
  <c r="J113" i="20" s="1"/>
  <c r="B19" i="20"/>
  <c r="R18" i="20"/>
  <c r="Q18" i="20"/>
  <c r="P18" i="20"/>
  <c r="O18" i="20"/>
  <c r="K112" i="20" s="1"/>
  <c r="N18" i="20"/>
  <c r="L18" i="20"/>
  <c r="K18" i="20"/>
  <c r="J18" i="20"/>
  <c r="I18" i="20"/>
  <c r="K91" i="20" s="1"/>
  <c r="H18" i="20"/>
  <c r="D18" i="20"/>
  <c r="E18" i="20" s="1"/>
  <c r="C18" i="20"/>
  <c r="J112" i="20" s="1"/>
  <c r="B18" i="20"/>
  <c r="R17" i="20"/>
  <c r="Q17" i="20"/>
  <c r="P17" i="20"/>
  <c r="O17" i="20"/>
  <c r="K111" i="20" s="1"/>
  <c r="N17" i="20"/>
  <c r="L17" i="20"/>
  <c r="K17" i="20"/>
  <c r="J17" i="20"/>
  <c r="I17" i="20"/>
  <c r="K90" i="20" s="1"/>
  <c r="H17" i="20"/>
  <c r="D17" i="20"/>
  <c r="E17" i="20" s="1"/>
  <c r="C17" i="20"/>
  <c r="J90" i="20" s="1"/>
  <c r="B17" i="20"/>
  <c r="R16" i="20"/>
  <c r="Q16" i="20"/>
  <c r="P16" i="20"/>
  <c r="O16" i="20"/>
  <c r="K110" i="20" s="1"/>
  <c r="N16" i="20"/>
  <c r="L16" i="20"/>
  <c r="K16" i="20"/>
  <c r="J16" i="20"/>
  <c r="I16" i="20"/>
  <c r="K89" i="20" s="1"/>
  <c r="H16" i="20"/>
  <c r="D16" i="20"/>
  <c r="E16" i="20" s="1"/>
  <c r="C16" i="20"/>
  <c r="J89" i="20" s="1"/>
  <c r="B16" i="20"/>
  <c r="R15" i="20"/>
  <c r="Q15" i="20"/>
  <c r="P15" i="20"/>
  <c r="O15" i="20"/>
  <c r="K109" i="20" s="1"/>
  <c r="N15" i="20"/>
  <c r="L15" i="20"/>
  <c r="K15" i="20"/>
  <c r="J15" i="20"/>
  <c r="I15" i="20"/>
  <c r="H15" i="20"/>
  <c r="D15" i="20"/>
  <c r="E15" i="20" s="1"/>
  <c r="C15" i="20"/>
  <c r="J109" i="20" s="1"/>
  <c r="B15" i="20"/>
  <c r="R14" i="20"/>
  <c r="Q14" i="20"/>
  <c r="P14" i="20"/>
  <c r="O14" i="20"/>
  <c r="K108" i="20" s="1"/>
  <c r="N14" i="20"/>
  <c r="L14" i="20"/>
  <c r="K14" i="20"/>
  <c r="J14" i="20"/>
  <c r="I14" i="20"/>
  <c r="K87" i="20" s="1"/>
  <c r="H14" i="20"/>
  <c r="D14" i="20"/>
  <c r="E14" i="20" s="1"/>
  <c r="C14" i="20"/>
  <c r="J108" i="20" s="1"/>
  <c r="B14" i="20"/>
  <c r="R13" i="20"/>
  <c r="Q13" i="20"/>
  <c r="P13" i="20"/>
  <c r="O13" i="20"/>
  <c r="K107" i="20" s="1"/>
  <c r="N13" i="20"/>
  <c r="L13" i="20"/>
  <c r="K13" i="20"/>
  <c r="J13" i="20"/>
  <c r="I13" i="20"/>
  <c r="K86" i="20" s="1"/>
  <c r="H13" i="20"/>
  <c r="D13" i="20"/>
  <c r="C13" i="20"/>
  <c r="J107" i="20" s="1"/>
  <c r="B13" i="20"/>
  <c r="R12" i="20"/>
  <c r="Q12" i="20"/>
  <c r="P12" i="20"/>
  <c r="O12" i="20"/>
  <c r="K106" i="20" s="1"/>
  <c r="N12" i="20"/>
  <c r="L12" i="20"/>
  <c r="K12" i="20"/>
  <c r="J12" i="20"/>
  <c r="I12" i="20"/>
  <c r="K85" i="20" s="1"/>
  <c r="H12" i="20"/>
  <c r="D12" i="20"/>
  <c r="E12" i="20" s="1"/>
  <c r="C12" i="20"/>
  <c r="J85" i="20" s="1"/>
  <c r="B12" i="20"/>
  <c r="R11" i="20"/>
  <c r="Q11" i="20"/>
  <c r="P11" i="20"/>
  <c r="O11" i="20"/>
  <c r="K105" i="20" s="1"/>
  <c r="N11" i="20"/>
  <c r="L11" i="20"/>
  <c r="K11" i="20"/>
  <c r="J11" i="20"/>
  <c r="I11" i="20"/>
  <c r="K84" i="20" s="1"/>
  <c r="H11" i="20"/>
  <c r="D11" i="20"/>
  <c r="E11" i="20" s="1"/>
  <c r="C11" i="20"/>
  <c r="J105" i="20" s="1"/>
  <c r="B11" i="20"/>
  <c r="R10" i="20"/>
  <c r="AL95" i="22" s="1"/>
  <c r="Q10" i="20"/>
  <c r="W95" i="22" s="1"/>
  <c r="P10" i="20"/>
  <c r="O10" i="20"/>
  <c r="N10" i="20"/>
  <c r="L10" i="20"/>
  <c r="AL40" i="22" s="1"/>
  <c r="K10" i="20"/>
  <c r="W40" i="22" s="1"/>
  <c r="J10" i="20"/>
  <c r="I10" i="20"/>
  <c r="H10" i="20"/>
  <c r="D10" i="20"/>
  <c r="E10" i="20" s="1"/>
  <c r="C10" i="20"/>
  <c r="AI180" i="22" s="1"/>
  <c r="B10" i="20"/>
  <c r="K4" i="20"/>
  <c r="E4" i="20"/>
  <c r="D32" i="20" s="1"/>
  <c r="D4" i="20"/>
  <c r="C4" i="20"/>
  <c r="B4" i="20"/>
  <c r="K60" i="20"/>
  <c r="K50" i="20"/>
  <c r="C96" i="20"/>
  <c r="K48" i="20"/>
  <c r="K42" i="20"/>
  <c r="K100" i="20"/>
  <c r="E21" i="20"/>
  <c r="K88" i="20"/>
  <c r="E13" i="20"/>
  <c r="AD179" i="22"/>
  <c r="T84" i="31" l="1"/>
  <c r="G127" i="31" s="1"/>
  <c r="M95" i="31"/>
  <c r="AX276" i="22" s="1"/>
  <c r="M91" i="31"/>
  <c r="AX272" i="22" s="1"/>
  <c r="W84" i="31"/>
  <c r="W80" i="31" s="1"/>
  <c r="Y84" i="31" s="1"/>
  <c r="H128" i="31" s="1"/>
  <c r="W92" i="31"/>
  <c r="W90" i="31"/>
  <c r="W86" i="31"/>
  <c r="W106" i="31"/>
  <c r="W112" i="31"/>
  <c r="W105" i="31"/>
  <c r="W119" i="31"/>
  <c r="M111" i="31"/>
  <c r="AX289" i="22" s="1"/>
  <c r="M109" i="31"/>
  <c r="AX287" i="22" s="1"/>
  <c r="M99" i="31"/>
  <c r="AX280" i="22" s="1"/>
  <c r="M112" i="31"/>
  <c r="AX290" i="22" s="1"/>
  <c r="W100" i="31"/>
  <c r="W91" i="31"/>
  <c r="W93" i="31"/>
  <c r="W99" i="31"/>
  <c r="W117" i="31"/>
  <c r="W109" i="31"/>
  <c r="W120" i="31"/>
  <c r="W116" i="31"/>
  <c r="W114" i="31"/>
  <c r="M115" i="31"/>
  <c r="AX293" i="22" s="1"/>
  <c r="M110" i="31"/>
  <c r="AX288" i="22" s="1"/>
  <c r="M120" i="31"/>
  <c r="AX298" i="22" s="1"/>
  <c r="M113" i="31"/>
  <c r="AX291" i="22" s="1"/>
  <c r="M116" i="31"/>
  <c r="AX294" i="22" s="1"/>
  <c r="W96" i="31"/>
  <c r="W98" i="31"/>
  <c r="W87" i="31"/>
  <c r="W85" i="31"/>
  <c r="W97" i="31"/>
  <c r="W113" i="31"/>
  <c r="W121" i="31"/>
  <c r="W110" i="31"/>
  <c r="W108" i="31"/>
  <c r="W111" i="31"/>
  <c r="M106" i="31"/>
  <c r="AX284" i="22" s="1"/>
  <c r="M87" i="31"/>
  <c r="AX268" i="22" s="1"/>
  <c r="W88" i="31"/>
  <c r="W95" i="31"/>
  <c r="W94" i="31"/>
  <c r="W89" i="31"/>
  <c r="T105" i="31"/>
  <c r="G148" i="31" s="1"/>
  <c r="W118" i="31"/>
  <c r="W107" i="31"/>
  <c r="W115" i="31"/>
  <c r="N96" i="20"/>
  <c r="X96" i="20"/>
  <c r="X38" i="20"/>
  <c r="V48" i="20"/>
  <c r="T65" i="20"/>
  <c r="T69" i="20"/>
  <c r="T71" i="20"/>
  <c r="T73" i="20"/>
  <c r="A35" i="27"/>
  <c r="T64" i="20"/>
  <c r="T66" i="20"/>
  <c r="T68" i="20"/>
  <c r="T70" i="20"/>
  <c r="T72" i="20"/>
  <c r="T74" i="20"/>
  <c r="T47" i="20"/>
  <c r="T63" i="20"/>
  <c r="I57" i="20"/>
  <c r="L57" i="20" s="1"/>
  <c r="K61" i="20"/>
  <c r="N61" i="20" s="1"/>
  <c r="K40" i="20"/>
  <c r="N40" i="20" s="1"/>
  <c r="K46" i="20"/>
  <c r="N46" i="20" s="1"/>
  <c r="S50" i="20"/>
  <c r="K37" i="20"/>
  <c r="N37" i="20" s="1"/>
  <c r="K47" i="20"/>
  <c r="N47" i="20" s="1"/>
  <c r="K63" i="20"/>
  <c r="N63" i="20" s="1"/>
  <c r="J38" i="20"/>
  <c r="M38" i="20" s="1"/>
  <c r="C119" i="20"/>
  <c r="C84" i="20"/>
  <c r="X84" i="20" s="1"/>
  <c r="C86" i="20"/>
  <c r="X86" i="20" s="1"/>
  <c r="C106" i="20"/>
  <c r="X106" i="20" s="1"/>
  <c r="C108" i="20"/>
  <c r="X108" i="20" s="1"/>
  <c r="C110" i="20"/>
  <c r="X110" i="20" s="1"/>
  <c r="C112" i="20"/>
  <c r="X112" i="20" s="1"/>
  <c r="C114" i="20"/>
  <c r="X114" i="20" s="1"/>
  <c r="C116" i="20"/>
  <c r="C118" i="20"/>
  <c r="X118" i="20" s="1"/>
  <c r="C120" i="20"/>
  <c r="C83" i="20"/>
  <c r="S84" i="20" s="1"/>
  <c r="C85" i="20"/>
  <c r="X85" i="20" s="1"/>
  <c r="C89" i="20"/>
  <c r="C93" i="20"/>
  <c r="C97" i="20"/>
  <c r="C99" i="20"/>
  <c r="C105" i="20"/>
  <c r="X105" i="20" s="1"/>
  <c r="C107" i="20"/>
  <c r="X107" i="20" s="1"/>
  <c r="C109" i="20"/>
  <c r="X109" i="20" s="1"/>
  <c r="C111" i="20"/>
  <c r="C113" i="20"/>
  <c r="X113" i="20" s="1"/>
  <c r="C115" i="20"/>
  <c r="C121" i="20"/>
  <c r="X121" i="20" s="1"/>
  <c r="I48" i="20"/>
  <c r="L48" i="20" s="1"/>
  <c r="I58" i="20"/>
  <c r="L58" i="20" s="1"/>
  <c r="J40" i="20"/>
  <c r="M40" i="20" s="1"/>
  <c r="C104" i="20"/>
  <c r="I43" i="20"/>
  <c r="C94" i="20"/>
  <c r="I61" i="20"/>
  <c r="L61" i="20" s="1"/>
  <c r="I38" i="20"/>
  <c r="L38" i="20" s="1"/>
  <c r="I40" i="20"/>
  <c r="L40" i="20" s="1"/>
  <c r="I46" i="20"/>
  <c r="L46" i="20" s="1"/>
  <c r="I60" i="20"/>
  <c r="L60" i="20" s="1"/>
  <c r="I64" i="20"/>
  <c r="L64" i="20" s="1"/>
  <c r="I66" i="20"/>
  <c r="L66" i="20" s="1"/>
  <c r="I41" i="20"/>
  <c r="L41" i="20" s="1"/>
  <c r="I45" i="20"/>
  <c r="L45" i="20" s="1"/>
  <c r="I51" i="20"/>
  <c r="L51" i="20" s="1"/>
  <c r="J37" i="20"/>
  <c r="M37" i="20" s="1"/>
  <c r="T37" i="20" s="1"/>
  <c r="J39" i="20"/>
  <c r="M39" i="20" s="1"/>
  <c r="J41" i="20"/>
  <c r="M41" i="20" s="1"/>
  <c r="J43" i="20"/>
  <c r="M43" i="20" s="1"/>
  <c r="S44" i="20"/>
  <c r="J47" i="20"/>
  <c r="M47" i="20" s="1"/>
  <c r="J49" i="20"/>
  <c r="M49" i="20" s="1"/>
  <c r="J51" i="20"/>
  <c r="M51" i="20" s="1"/>
  <c r="J106" i="20"/>
  <c r="J121" i="20"/>
  <c r="A21" i="27"/>
  <c r="S45" i="20"/>
  <c r="A25" i="27"/>
  <c r="T49" i="20"/>
  <c r="A29" i="27"/>
  <c r="A40" i="27"/>
  <c r="A44" i="27"/>
  <c r="A46" i="27"/>
  <c r="J110" i="20"/>
  <c r="J4" i="20"/>
  <c r="O6" i="20" s="1"/>
  <c r="C91" i="20"/>
  <c r="A16" i="27"/>
  <c r="A34" i="27" s="1"/>
  <c r="A18" i="27"/>
  <c r="A20" i="27"/>
  <c r="S42" i="20"/>
  <c r="A22" i="27"/>
  <c r="T44" i="20"/>
  <c r="A24" i="27"/>
  <c r="J44" i="20"/>
  <c r="M44" i="20" s="1"/>
  <c r="T46" i="20"/>
  <c r="A26" i="27"/>
  <c r="T48" i="20"/>
  <c r="A28" i="27"/>
  <c r="T50" i="20"/>
  <c r="A30" i="27"/>
  <c r="T52" i="20"/>
  <c r="A32" i="27"/>
  <c r="J52" i="20"/>
  <c r="M52" i="20" s="1"/>
  <c r="A37" i="27"/>
  <c r="A39" i="27"/>
  <c r="A41" i="27"/>
  <c r="A43" i="27"/>
  <c r="A45" i="27"/>
  <c r="A47" i="27"/>
  <c r="A49" i="27"/>
  <c r="A51" i="27"/>
  <c r="A53" i="27"/>
  <c r="J114" i="20"/>
  <c r="A17" i="27"/>
  <c r="A19" i="27"/>
  <c r="A23" i="27"/>
  <c r="A27" i="27"/>
  <c r="T51" i="20"/>
  <c r="A31" i="27"/>
  <c r="S53" i="20"/>
  <c r="A33" i="27"/>
  <c r="A36" i="27"/>
  <c r="A54" i="27" s="1"/>
  <c r="A38" i="27"/>
  <c r="A42" i="27"/>
  <c r="A48" i="27"/>
  <c r="A50" i="27"/>
  <c r="A52" i="27"/>
  <c r="T43" i="20"/>
  <c r="I37" i="20"/>
  <c r="L37" i="20" s="1"/>
  <c r="S47" i="20"/>
  <c r="I49" i="20"/>
  <c r="L49" i="20" s="1"/>
  <c r="I53" i="20"/>
  <c r="L53" i="20" s="1"/>
  <c r="S63" i="20"/>
  <c r="T67" i="20"/>
  <c r="J118" i="20"/>
  <c r="J86" i="20"/>
  <c r="J94" i="20"/>
  <c r="T42" i="20"/>
  <c r="J58" i="20"/>
  <c r="M58" i="20" s="1"/>
  <c r="J87" i="20"/>
  <c r="J91" i="20"/>
  <c r="J95" i="20"/>
  <c r="J99" i="20"/>
  <c r="J111" i="20"/>
  <c r="J119" i="20"/>
  <c r="J68" i="20"/>
  <c r="M68" i="20" s="1"/>
  <c r="J63" i="20"/>
  <c r="M63" i="20" s="1"/>
  <c r="J64" i="20"/>
  <c r="M64" i="20" s="1"/>
  <c r="J67" i="20"/>
  <c r="M67" i="20" s="1"/>
  <c r="J84" i="20"/>
  <c r="J88" i="20"/>
  <c r="J92" i="20"/>
  <c r="J96" i="20"/>
  <c r="J100" i="20"/>
  <c r="J36" i="20"/>
  <c r="M36" i="20" s="1"/>
  <c r="J59" i="20"/>
  <c r="M59" i="20" s="1"/>
  <c r="L43" i="20"/>
  <c r="C90" i="20"/>
  <c r="X90" i="20" s="1"/>
  <c r="H95" i="22"/>
  <c r="K74" i="20"/>
  <c r="N74" i="20" s="1"/>
  <c r="K59" i="20"/>
  <c r="N59" i="20" s="1"/>
  <c r="K57" i="20"/>
  <c r="N57" i="20" s="1"/>
  <c r="K53" i="20"/>
  <c r="N53" i="20" s="1"/>
  <c r="K52" i="20"/>
  <c r="N52" i="20" s="1"/>
  <c r="K45" i="20"/>
  <c r="N45" i="20" s="1"/>
  <c r="K44" i="20"/>
  <c r="N44" i="20" s="1"/>
  <c r="K36" i="20"/>
  <c r="N36" i="20" s="1"/>
  <c r="K67" i="20"/>
  <c r="N67" i="20" s="1"/>
  <c r="K51" i="20"/>
  <c r="N51" i="20" s="1"/>
  <c r="K43" i="20"/>
  <c r="K38" i="20"/>
  <c r="N38" i="20" s="1"/>
  <c r="K58" i="20"/>
  <c r="N58" i="20" s="1"/>
  <c r="K49" i="20"/>
  <c r="N49" i="20" s="1"/>
  <c r="K41" i="20"/>
  <c r="N41" i="20" s="1"/>
  <c r="K69" i="20"/>
  <c r="N69" i="20" s="1"/>
  <c r="K65" i="20"/>
  <c r="N65" i="20" s="1"/>
  <c r="K39" i="20"/>
  <c r="N39" i="20" s="1"/>
  <c r="N43" i="20"/>
  <c r="C95" i="20"/>
  <c r="X95" i="20" s="1"/>
  <c r="I98" i="20"/>
  <c r="I94" i="20"/>
  <c r="I90" i="20"/>
  <c r="I100" i="20"/>
  <c r="I96" i="20"/>
  <c r="I92" i="20"/>
  <c r="I88" i="20"/>
  <c r="I95" i="20"/>
  <c r="I89" i="20"/>
  <c r="I93" i="20"/>
  <c r="I86" i="20"/>
  <c r="I99" i="20"/>
  <c r="I91" i="20"/>
  <c r="I87" i="20"/>
  <c r="I84" i="20"/>
  <c r="I85" i="20"/>
  <c r="I97" i="20"/>
  <c r="H40" i="22"/>
  <c r="N42" i="20"/>
  <c r="C87" i="20"/>
  <c r="X87" i="20" s="1"/>
  <c r="C98" i="20"/>
  <c r="X98" i="20" s="1"/>
  <c r="C117" i="20"/>
  <c r="X117" i="20" s="1"/>
  <c r="I70" i="20"/>
  <c r="L70" i="20" s="1"/>
  <c r="K71" i="20"/>
  <c r="N71" i="20" s="1"/>
  <c r="K72" i="20"/>
  <c r="N72" i="20" s="1"/>
  <c r="I169" i="20"/>
  <c r="I120" i="20"/>
  <c r="I116" i="20"/>
  <c r="I118" i="20"/>
  <c r="I114" i="20"/>
  <c r="I110" i="20"/>
  <c r="I106" i="20"/>
  <c r="I105" i="20"/>
  <c r="I115" i="20"/>
  <c r="I108" i="20"/>
  <c r="I121" i="20"/>
  <c r="I119" i="20"/>
  <c r="I109" i="20"/>
  <c r="I107" i="20"/>
  <c r="I117" i="20"/>
  <c r="I111" i="20"/>
  <c r="I113" i="20"/>
  <c r="M74" i="20"/>
  <c r="I36" i="20"/>
  <c r="L36" i="20" s="1"/>
  <c r="I42" i="20"/>
  <c r="L42" i="20" s="1"/>
  <c r="N92" i="20"/>
  <c r="L92" i="20"/>
  <c r="T45" i="20"/>
  <c r="J46" i="20"/>
  <c r="M46" i="20" s="1"/>
  <c r="I50" i="20"/>
  <c r="L50" i="20" s="1"/>
  <c r="N100" i="20"/>
  <c r="L100" i="20"/>
  <c r="T53" i="20"/>
  <c r="T58" i="20"/>
  <c r="N60" i="20"/>
  <c r="K62" i="20"/>
  <c r="N62" i="20" s="1"/>
  <c r="I63" i="20"/>
  <c r="L63" i="20" s="1"/>
  <c r="I65" i="20"/>
  <c r="L65" i="20" s="1"/>
  <c r="J66" i="20"/>
  <c r="M66" i="20" s="1"/>
  <c r="K68" i="20"/>
  <c r="N68" i="20" s="1"/>
  <c r="I69" i="20"/>
  <c r="L69" i="20" s="1"/>
  <c r="J70" i="20"/>
  <c r="M70" i="20" s="1"/>
  <c r="J72" i="20"/>
  <c r="M72" i="20" s="1"/>
  <c r="I73" i="20"/>
  <c r="L73" i="20" s="1"/>
  <c r="I74" i="20"/>
  <c r="L74" i="20" s="1"/>
  <c r="I112" i="20"/>
  <c r="N48" i="20"/>
  <c r="N50" i="20"/>
  <c r="I39" i="20"/>
  <c r="L39" i="20" s="1"/>
  <c r="I44" i="20"/>
  <c r="L44" i="20" s="1"/>
  <c r="J45" i="20"/>
  <c r="M45" i="20" s="1"/>
  <c r="I47" i="20"/>
  <c r="L47" i="20" s="1"/>
  <c r="J48" i="20"/>
  <c r="M48" i="20" s="1"/>
  <c r="I52" i="20"/>
  <c r="L52" i="20" s="1"/>
  <c r="J53" i="20"/>
  <c r="M53" i="20" s="1"/>
  <c r="J57" i="20"/>
  <c r="M57" i="20" s="1"/>
  <c r="J60" i="20"/>
  <c r="M60" i="20" s="1"/>
  <c r="I62" i="20"/>
  <c r="L62" i="20" s="1"/>
  <c r="K64" i="20"/>
  <c r="N64" i="20" s="1"/>
  <c r="J65" i="20"/>
  <c r="M65" i="20" s="1"/>
  <c r="I68" i="20"/>
  <c r="L68" i="20" s="1"/>
  <c r="J69" i="20"/>
  <c r="M69" i="20" s="1"/>
  <c r="I71" i="20"/>
  <c r="L71" i="20" s="1"/>
  <c r="I72" i="20"/>
  <c r="L72" i="20" s="1"/>
  <c r="J73" i="20"/>
  <c r="M73" i="20" s="1"/>
  <c r="K169" i="20"/>
  <c r="J42" i="20"/>
  <c r="M42" i="20" s="1"/>
  <c r="L96" i="20"/>
  <c r="J50" i="20"/>
  <c r="M50" i="20" s="1"/>
  <c r="I59" i="20"/>
  <c r="L59" i="20" s="1"/>
  <c r="T60" i="20"/>
  <c r="J61" i="20"/>
  <c r="M61" i="20" s="1"/>
  <c r="J62" i="20"/>
  <c r="M62" i="20" s="1"/>
  <c r="T62" i="20" s="1"/>
  <c r="K66" i="20"/>
  <c r="N66" i="20" s="1"/>
  <c r="I67" i="20"/>
  <c r="L67" i="20" s="1"/>
  <c r="K70" i="20"/>
  <c r="N70" i="20" s="1"/>
  <c r="J71" i="20"/>
  <c r="M71" i="20" s="1"/>
  <c r="K73" i="20"/>
  <c r="N73" i="20" s="1"/>
  <c r="S72" i="20"/>
  <c r="H4" i="3"/>
  <c r="E4" i="3"/>
  <c r="C4" i="3"/>
  <c r="H3" i="3"/>
  <c r="E3" i="3"/>
  <c r="C3" i="3"/>
  <c r="Y115" i="31" l="1"/>
  <c r="H159" i="31" s="1"/>
  <c r="Y118" i="31"/>
  <c r="H162" i="31" s="1"/>
  <c r="Y107" i="31"/>
  <c r="H151" i="31" s="1"/>
  <c r="Y94" i="31"/>
  <c r="H138" i="31" s="1"/>
  <c r="Y88" i="31"/>
  <c r="H132" i="31" s="1"/>
  <c r="Y108" i="31"/>
  <c r="H152" i="31" s="1"/>
  <c r="Y121" i="31"/>
  <c r="H165" i="31" s="1"/>
  <c r="Y97" i="31"/>
  <c r="H141" i="31" s="1"/>
  <c r="Y87" i="31"/>
  <c r="H131" i="31" s="1"/>
  <c r="Y96" i="31"/>
  <c r="H140" i="31" s="1"/>
  <c r="Y116" i="31"/>
  <c r="H160" i="31" s="1"/>
  <c r="Y109" i="31"/>
  <c r="H153" i="31" s="1"/>
  <c r="Y99" i="31"/>
  <c r="H143" i="31" s="1"/>
  <c r="Y91" i="31"/>
  <c r="H135" i="31" s="1"/>
  <c r="Y119" i="31"/>
  <c r="H163" i="31" s="1"/>
  <c r="Y112" i="31"/>
  <c r="H156" i="31" s="1"/>
  <c r="Y86" i="31"/>
  <c r="H130" i="31" s="1"/>
  <c r="Y92" i="31"/>
  <c r="H136" i="31" s="1"/>
  <c r="Y89" i="31"/>
  <c r="H133" i="31" s="1"/>
  <c r="Y95" i="31"/>
  <c r="H139" i="31" s="1"/>
  <c r="Y111" i="31"/>
  <c r="H155" i="31" s="1"/>
  <c r="Y110" i="31"/>
  <c r="H154" i="31" s="1"/>
  <c r="Y113" i="31"/>
  <c r="H157" i="31" s="1"/>
  <c r="Y85" i="31"/>
  <c r="H129" i="31" s="1"/>
  <c r="Y98" i="31"/>
  <c r="H142" i="31" s="1"/>
  <c r="Y114" i="31"/>
  <c r="H158" i="31" s="1"/>
  <c r="Y120" i="31"/>
  <c r="H164" i="31" s="1"/>
  <c r="Y117" i="31"/>
  <c r="H161" i="31" s="1"/>
  <c r="Y93" i="31"/>
  <c r="H137" i="31" s="1"/>
  <c r="Y100" i="31"/>
  <c r="H144" i="31" s="1"/>
  <c r="Y105" i="31"/>
  <c r="H149" i="31" s="1"/>
  <c r="Y106" i="31"/>
  <c r="H150" i="31" s="1"/>
  <c r="Y90" i="31"/>
  <c r="H134" i="31" s="1"/>
  <c r="L115" i="20"/>
  <c r="X115" i="20"/>
  <c r="L120" i="20"/>
  <c r="X120" i="20"/>
  <c r="L89" i="20"/>
  <c r="X89" i="20"/>
  <c r="X111" i="20"/>
  <c r="L99" i="20"/>
  <c r="X99" i="20"/>
  <c r="L116" i="20"/>
  <c r="X116" i="20"/>
  <c r="X119" i="20"/>
  <c r="X52" i="20"/>
  <c r="L93" i="20"/>
  <c r="X93" i="20"/>
  <c r="N91" i="20"/>
  <c r="X91" i="20"/>
  <c r="L94" i="20"/>
  <c r="X94" i="20"/>
  <c r="N97" i="20"/>
  <c r="X97" i="20"/>
  <c r="W43" i="20"/>
  <c r="W64" i="20" s="1"/>
  <c r="S105" i="20"/>
  <c r="X42" i="20"/>
  <c r="X49" i="20"/>
  <c r="X70" i="20" s="1"/>
  <c r="X47" i="20"/>
  <c r="N4" i="20"/>
  <c r="W50" i="20"/>
  <c r="W71" i="20" s="1"/>
  <c r="X48" i="20"/>
  <c r="X69" i="20" s="1"/>
  <c r="W47" i="20"/>
  <c r="W68" i="20" s="1"/>
  <c r="X37" i="20"/>
  <c r="L119" i="20"/>
  <c r="W46" i="20"/>
  <c r="W67" i="20" s="1"/>
  <c r="W37" i="20"/>
  <c r="W58" i="20" s="1"/>
  <c r="X44" i="20"/>
  <c r="X65" i="20" s="1"/>
  <c r="L111" i="20"/>
  <c r="N93" i="20"/>
  <c r="X45" i="20"/>
  <c r="X66" i="20" s="1"/>
  <c r="W49" i="20"/>
  <c r="W70" i="20" s="1"/>
  <c r="W42" i="20"/>
  <c r="W63" i="20" s="1"/>
  <c r="X53" i="20"/>
  <c r="X74" i="20" s="1"/>
  <c r="X43" i="20"/>
  <c r="W41" i="20"/>
  <c r="W62" i="20" s="1"/>
  <c r="X46" i="20"/>
  <c r="X67" i="20" s="1"/>
  <c r="W48" i="20"/>
  <c r="W69" i="20" s="1"/>
  <c r="W38" i="20"/>
  <c r="W59" i="20" s="1"/>
  <c r="X51" i="20"/>
  <c r="X72" i="20" s="1"/>
  <c r="W52" i="20"/>
  <c r="W73" i="20" s="1"/>
  <c r="W40" i="20"/>
  <c r="W61" i="20" s="1"/>
  <c r="X50" i="20"/>
  <c r="X71" i="20" s="1"/>
  <c r="X39" i="20"/>
  <c r="X60" i="20" s="1"/>
  <c r="W45" i="20"/>
  <c r="W66" i="20" s="1"/>
  <c r="W36" i="20"/>
  <c r="W57" i="20" s="1"/>
  <c r="W53" i="20"/>
  <c r="W74" i="20" s="1"/>
  <c r="X40" i="20"/>
  <c r="X61" i="20" s="1"/>
  <c r="X41" i="20"/>
  <c r="W39" i="20"/>
  <c r="W60" i="20" s="1"/>
  <c r="N99" i="20"/>
  <c r="W51" i="20"/>
  <c r="W72" i="20" s="1"/>
  <c r="W44" i="20"/>
  <c r="W65" i="20" s="1"/>
  <c r="X36" i="20"/>
  <c r="X57" i="20" s="1"/>
  <c r="X73" i="20"/>
  <c r="X58" i="20"/>
  <c r="X63" i="20"/>
  <c r="X59" i="20"/>
  <c r="X68" i="20"/>
  <c r="L110" i="20"/>
  <c r="N94" i="20"/>
  <c r="L114" i="20"/>
  <c r="L121" i="20"/>
  <c r="L118" i="20"/>
  <c r="N89" i="20"/>
  <c r="L112" i="20"/>
  <c r="L97" i="20"/>
  <c r="L113" i="20"/>
  <c r="H169" i="20"/>
  <c r="J169" i="20" s="1"/>
  <c r="L169" i="20" s="1"/>
  <c r="L91" i="20"/>
  <c r="P72" i="20"/>
  <c r="E119" i="20" s="1"/>
  <c r="O72" i="20"/>
  <c r="O73" i="20"/>
  <c r="P73" i="20"/>
  <c r="E120" i="20" s="1"/>
  <c r="P69" i="20"/>
  <c r="E116" i="20" s="1"/>
  <c r="O69" i="20"/>
  <c r="P50" i="20"/>
  <c r="E97" i="20" s="1"/>
  <c r="O50" i="20"/>
  <c r="O36" i="20"/>
  <c r="P36" i="20"/>
  <c r="E83" i="20" s="1"/>
  <c r="O71" i="20"/>
  <c r="P71" i="20"/>
  <c r="E118" i="20" s="1"/>
  <c r="P68" i="20"/>
  <c r="E115" i="20" s="1"/>
  <c r="O68" i="20"/>
  <c r="P44" i="20"/>
  <c r="E91" i="20" s="1"/>
  <c r="O44" i="20"/>
  <c r="P39" i="20"/>
  <c r="E86" i="20" s="1"/>
  <c r="O39" i="20"/>
  <c r="T39" i="20"/>
  <c r="P63" i="20"/>
  <c r="E110" i="20" s="1"/>
  <c r="O63" i="20"/>
  <c r="P47" i="20"/>
  <c r="E94" i="20" s="1"/>
  <c r="O47" i="20"/>
  <c r="P59" i="20"/>
  <c r="E106" i="20" s="1"/>
  <c r="O59" i="20"/>
  <c r="T59" i="20"/>
  <c r="P67" i="20"/>
  <c r="E114" i="20" s="1"/>
  <c r="O67" i="20"/>
  <c r="P74" i="20"/>
  <c r="E121" i="20" s="1"/>
  <c r="O74" i="20"/>
  <c r="P42" i="20"/>
  <c r="E89" i="20" s="1"/>
  <c r="O42" i="20"/>
  <c r="S69" i="20"/>
  <c r="P70" i="20"/>
  <c r="E117" i="20" s="1"/>
  <c r="O70" i="20"/>
  <c r="L117" i="20"/>
  <c r="S48" i="20"/>
  <c r="P37" i="20"/>
  <c r="E84" i="20" s="1"/>
  <c r="U84" i="20" s="1"/>
  <c r="S73" i="20"/>
  <c r="S71" i="20"/>
  <c r="O62" i="20"/>
  <c r="P62" i="20"/>
  <c r="E109" i="20" s="1"/>
  <c r="S46" i="20"/>
  <c r="P58" i="20"/>
  <c r="E105" i="20" s="1"/>
  <c r="O58" i="20"/>
  <c r="S51" i="20"/>
  <c r="P57" i="20"/>
  <c r="E104" i="20" s="1"/>
  <c r="O57" i="20"/>
  <c r="P40" i="20"/>
  <c r="E87" i="20" s="1"/>
  <c r="O40" i="20"/>
  <c r="T40" i="20"/>
  <c r="O61" i="20"/>
  <c r="T61" i="20"/>
  <c r="P61" i="20"/>
  <c r="E108" i="20" s="1"/>
  <c r="P38" i="20"/>
  <c r="E85" i="20" s="1"/>
  <c r="O38" i="20"/>
  <c r="T38" i="20"/>
  <c r="O37" i="20"/>
  <c r="P53" i="20"/>
  <c r="E100" i="20" s="1"/>
  <c r="O53" i="20"/>
  <c r="S65" i="20"/>
  <c r="P52" i="20"/>
  <c r="E99" i="20" s="1"/>
  <c r="O52" i="20"/>
  <c r="P48" i="20"/>
  <c r="E95" i="20" s="1"/>
  <c r="O48" i="20"/>
  <c r="P66" i="20"/>
  <c r="E113" i="20" s="1"/>
  <c r="O66" i="20"/>
  <c r="S66" i="20"/>
  <c r="N98" i="20"/>
  <c r="L98" i="20"/>
  <c r="P65" i="20"/>
  <c r="E112" i="20" s="1"/>
  <c r="O65" i="20"/>
  <c r="P51" i="20"/>
  <c r="E98" i="20" s="1"/>
  <c r="O51" i="20"/>
  <c r="P41" i="20"/>
  <c r="E88" i="20" s="1"/>
  <c r="T41" i="20"/>
  <c r="O41" i="20"/>
  <c r="S43" i="20"/>
  <c r="O46" i="20"/>
  <c r="P46" i="20"/>
  <c r="E93" i="20" s="1"/>
  <c r="P43" i="20"/>
  <c r="E90" i="20" s="1"/>
  <c r="O43" i="20"/>
  <c r="S74" i="20"/>
  <c r="S68" i="20"/>
  <c r="O64" i="20"/>
  <c r="P64" i="20"/>
  <c r="E111" i="20" s="1"/>
  <c r="S49" i="20"/>
  <c r="P49" i="20"/>
  <c r="E96" i="20" s="1"/>
  <c r="O49" i="20"/>
  <c r="S67" i="20"/>
  <c r="S64" i="20"/>
  <c r="S70" i="20"/>
  <c r="S52" i="20"/>
  <c r="P45" i="20"/>
  <c r="E92" i="20" s="1"/>
  <c r="O45" i="20"/>
  <c r="O60" i="20"/>
  <c r="P60" i="20"/>
  <c r="E107" i="20" s="1"/>
  <c r="L95" i="20"/>
  <c r="N95" i="20"/>
  <c r="N90" i="20"/>
  <c r="L90" i="20"/>
  <c r="Y47" i="20" l="1"/>
  <c r="H27" i="27" s="1"/>
  <c r="L40" i="27"/>
  <c r="L39" i="27"/>
  <c r="Y37" i="20"/>
  <c r="H17" i="27" s="1"/>
  <c r="C139" i="20"/>
  <c r="F28" i="27" s="1"/>
  <c r="Y42" i="20"/>
  <c r="H22" i="27" s="1"/>
  <c r="E127" i="20"/>
  <c r="K16" i="27" s="1"/>
  <c r="C159" i="20"/>
  <c r="F47" i="27" s="1"/>
  <c r="C152" i="20"/>
  <c r="F40" i="27" s="1"/>
  <c r="E158" i="20"/>
  <c r="K46" i="27" s="1"/>
  <c r="C148" i="20"/>
  <c r="F36" i="27" s="1"/>
  <c r="E137" i="20"/>
  <c r="K26" i="27" s="1"/>
  <c r="E159" i="20"/>
  <c r="K47" i="27" s="1"/>
  <c r="C140" i="20"/>
  <c r="F29" i="27" s="1"/>
  <c r="E132" i="20"/>
  <c r="K21" i="27" s="1"/>
  <c r="C162" i="20"/>
  <c r="F50" i="27" s="1"/>
  <c r="C130" i="20"/>
  <c r="F19" i="27" s="1"/>
  <c r="E135" i="20"/>
  <c r="K24" i="27" s="1"/>
  <c r="E164" i="20"/>
  <c r="K52" i="27" s="1"/>
  <c r="L52" i="27"/>
  <c r="C143" i="20"/>
  <c r="F32" i="27" s="1"/>
  <c r="C138" i="20"/>
  <c r="F27" i="27" s="1"/>
  <c r="E141" i="20"/>
  <c r="K30" i="27" s="1"/>
  <c r="E161" i="20"/>
  <c r="K49" i="27" s="1"/>
  <c r="C134" i="20"/>
  <c r="F23" i="27" s="1"/>
  <c r="C142" i="20"/>
  <c r="F31" i="27" s="1"/>
  <c r="C131" i="20"/>
  <c r="F20" i="27" s="1"/>
  <c r="C136" i="20"/>
  <c r="F25" i="27" s="1"/>
  <c r="C135" i="20"/>
  <c r="F24" i="27" s="1"/>
  <c r="C155" i="20"/>
  <c r="F43" i="27" s="1"/>
  <c r="C156" i="20"/>
  <c r="F44" i="27" s="1"/>
  <c r="C151" i="20"/>
  <c r="F39" i="27" s="1"/>
  <c r="C144" i="20"/>
  <c r="F33" i="27" s="1"/>
  <c r="C137" i="20"/>
  <c r="F26" i="27" s="1"/>
  <c r="C160" i="20"/>
  <c r="F48" i="27" s="1"/>
  <c r="E133" i="20"/>
  <c r="K22" i="27" s="1"/>
  <c r="E131" i="20"/>
  <c r="K20" i="27" s="1"/>
  <c r="E129" i="20"/>
  <c r="K18" i="27" s="1"/>
  <c r="E128" i="20"/>
  <c r="K17" i="27" s="1"/>
  <c r="E144" i="20"/>
  <c r="K33" i="27" s="1"/>
  <c r="E160" i="20"/>
  <c r="K48" i="27" s="1"/>
  <c r="E157" i="20"/>
  <c r="K45" i="27" s="1"/>
  <c r="E154" i="20"/>
  <c r="K42" i="27" s="1"/>
  <c r="E155" i="20"/>
  <c r="K43" i="27" s="1"/>
  <c r="Y41" i="20"/>
  <c r="H21" i="27" s="1"/>
  <c r="C161" i="20"/>
  <c r="F49" i="27" s="1"/>
  <c r="C153" i="20"/>
  <c r="F41" i="27" s="1"/>
  <c r="C128" i="20"/>
  <c r="H4" i="20" s="1"/>
  <c r="C164" i="20"/>
  <c r="F52" i="27" s="1"/>
  <c r="C165" i="20"/>
  <c r="F53" i="27" s="1"/>
  <c r="C149" i="20"/>
  <c r="F37" i="27" s="1"/>
  <c r="C158" i="20"/>
  <c r="F46" i="27" s="1"/>
  <c r="C150" i="20"/>
  <c r="F38" i="27" s="1"/>
  <c r="E134" i="20"/>
  <c r="K23" i="27" s="1"/>
  <c r="E139" i="20"/>
  <c r="K28" i="27" s="1"/>
  <c r="E130" i="20"/>
  <c r="K19" i="27" s="1"/>
  <c r="E136" i="20"/>
  <c r="K25" i="27" s="1"/>
  <c r="E152" i="20"/>
  <c r="K40" i="27" s="1"/>
  <c r="E149" i="20"/>
  <c r="K37" i="27" s="1"/>
  <c r="E165" i="20"/>
  <c r="K53" i="27" s="1"/>
  <c r="E162" i="20"/>
  <c r="K50" i="27" s="1"/>
  <c r="E163" i="20"/>
  <c r="K51" i="27" s="1"/>
  <c r="Y51" i="20"/>
  <c r="H31" i="27" s="1"/>
  <c r="Y49" i="20"/>
  <c r="H29" i="27" s="1"/>
  <c r="Y43" i="20"/>
  <c r="H23" i="27" s="1"/>
  <c r="C133" i="20"/>
  <c r="F22" i="27" s="1"/>
  <c r="C127" i="20"/>
  <c r="F16" i="27" s="1"/>
  <c r="C132" i="20"/>
  <c r="F21" i="27" s="1"/>
  <c r="C163" i="20"/>
  <c r="F51" i="27" s="1"/>
  <c r="C157" i="20"/>
  <c r="F45" i="27" s="1"/>
  <c r="C141" i="20"/>
  <c r="F30" i="27" s="1"/>
  <c r="C154" i="20"/>
  <c r="F42" i="27" s="1"/>
  <c r="C129" i="20"/>
  <c r="F18" i="27" s="1"/>
  <c r="E142" i="20"/>
  <c r="K31" i="27" s="1"/>
  <c r="E143" i="20"/>
  <c r="K32" i="27" s="1"/>
  <c r="E138" i="20"/>
  <c r="K27" i="27" s="1"/>
  <c r="E140" i="20"/>
  <c r="K29" i="27" s="1"/>
  <c r="E156" i="20"/>
  <c r="K44" i="27" s="1"/>
  <c r="E153" i="20"/>
  <c r="K41" i="27" s="1"/>
  <c r="E150" i="20"/>
  <c r="K38" i="27" s="1"/>
  <c r="E151" i="20"/>
  <c r="K39" i="27" s="1"/>
  <c r="E148" i="20"/>
  <c r="K36" i="27" s="1"/>
  <c r="X64" i="20"/>
  <c r="L43" i="27" s="1"/>
  <c r="L47" i="27"/>
  <c r="L49" i="27"/>
  <c r="L48" i="27"/>
  <c r="Y39" i="20"/>
  <c r="H19" i="27" s="1"/>
  <c r="X62" i="20"/>
  <c r="L41" i="27" s="1"/>
  <c r="Y48" i="20"/>
  <c r="H28" i="27" s="1"/>
  <c r="Y40" i="20"/>
  <c r="H20" i="27" s="1"/>
  <c r="Y46" i="20"/>
  <c r="H26" i="27" s="1"/>
  <c r="Y45" i="20"/>
  <c r="H25" i="27" s="1"/>
  <c r="L51" i="27"/>
  <c r="Y52" i="20"/>
  <c r="H32" i="27" s="1"/>
  <c r="Y53" i="20"/>
  <c r="H33" i="27" s="1"/>
  <c r="Y50" i="20"/>
  <c r="H30" i="27" s="1"/>
  <c r="Y38" i="20"/>
  <c r="H18" i="27" s="1"/>
  <c r="L53" i="27"/>
  <c r="L38" i="27"/>
  <c r="Y44" i="20"/>
  <c r="H24" i="27" s="1"/>
  <c r="Y36" i="20"/>
  <c r="H16" i="27" s="1"/>
  <c r="L42" i="27"/>
  <c r="L46" i="27"/>
  <c r="L37" i="27"/>
  <c r="L50" i="27"/>
  <c r="L45" i="27"/>
  <c r="L44" i="27"/>
  <c r="L36" i="27"/>
  <c r="L26" i="27"/>
  <c r="U105" i="20"/>
  <c r="P6" i="20"/>
  <c r="D136" i="20"/>
  <c r="J25" i="27" s="1"/>
  <c r="D92" i="20"/>
  <c r="L25" i="27"/>
  <c r="D140" i="20"/>
  <c r="J29" i="27" s="1"/>
  <c r="D96" i="20"/>
  <c r="L29" i="27"/>
  <c r="D132" i="20"/>
  <c r="J21" i="27" s="1"/>
  <c r="D88" i="20"/>
  <c r="L21" i="27"/>
  <c r="D144" i="20"/>
  <c r="J33" i="27" s="1"/>
  <c r="D100" i="20"/>
  <c r="L33" i="27"/>
  <c r="D135" i="20"/>
  <c r="J24" i="27" s="1"/>
  <c r="D91" i="20"/>
  <c r="L24" i="27"/>
  <c r="D141" i="20"/>
  <c r="J30" i="27" s="1"/>
  <c r="D97" i="20"/>
  <c r="L30" i="27"/>
  <c r="D93" i="20"/>
  <c r="D137" i="20"/>
  <c r="J26" i="27" s="1"/>
  <c r="M169" i="20"/>
  <c r="D157" i="20"/>
  <c r="J45" i="27" s="1"/>
  <c r="D113" i="20"/>
  <c r="D143" i="20"/>
  <c r="J32" i="27" s="1"/>
  <c r="D99" i="20"/>
  <c r="L32" i="27"/>
  <c r="D128" i="20"/>
  <c r="J17" i="27" s="1"/>
  <c r="D84" i="20"/>
  <c r="L17" i="27"/>
  <c r="D131" i="20"/>
  <c r="J20" i="27" s="1"/>
  <c r="D87" i="20"/>
  <c r="L20" i="27"/>
  <c r="D153" i="20"/>
  <c r="J41" i="27" s="1"/>
  <c r="D109" i="20"/>
  <c r="D164" i="20"/>
  <c r="J52" i="27" s="1"/>
  <c r="D121" i="20"/>
  <c r="D165" i="20"/>
  <c r="J53" i="27" s="1"/>
  <c r="D138" i="20"/>
  <c r="J27" i="27" s="1"/>
  <c r="D94" i="20"/>
  <c r="L27" i="27"/>
  <c r="D162" i="20"/>
  <c r="J50" i="27" s="1"/>
  <c r="D118" i="20"/>
  <c r="D163" i="20"/>
  <c r="J51" i="27" s="1"/>
  <c r="D120" i="20"/>
  <c r="D134" i="20"/>
  <c r="J23" i="27" s="1"/>
  <c r="L23" i="27"/>
  <c r="D90" i="20"/>
  <c r="D156" i="20"/>
  <c r="J44" i="27" s="1"/>
  <c r="D112" i="20"/>
  <c r="D117" i="20"/>
  <c r="D161" i="20"/>
  <c r="J49" i="27" s="1"/>
  <c r="D130" i="20"/>
  <c r="J19" i="27" s="1"/>
  <c r="D86" i="20"/>
  <c r="L19" i="27"/>
  <c r="D115" i="20"/>
  <c r="D159" i="20"/>
  <c r="J47" i="27" s="1"/>
  <c r="D160" i="20"/>
  <c r="J48" i="27" s="1"/>
  <c r="D116" i="20"/>
  <c r="D119" i="20"/>
  <c r="D107" i="20"/>
  <c r="D151" i="20"/>
  <c r="J39" i="27" s="1"/>
  <c r="D111" i="20"/>
  <c r="D155" i="20"/>
  <c r="J43" i="27" s="1"/>
  <c r="D142" i="20"/>
  <c r="J31" i="27" s="1"/>
  <c r="L31" i="27"/>
  <c r="D98" i="20"/>
  <c r="D139" i="20"/>
  <c r="J28" i="27" s="1"/>
  <c r="D95" i="20"/>
  <c r="L28" i="27"/>
  <c r="D129" i="20"/>
  <c r="J18" i="27" s="1"/>
  <c r="D85" i="20"/>
  <c r="L18" i="27"/>
  <c r="D152" i="20"/>
  <c r="J40" i="27" s="1"/>
  <c r="D108" i="20"/>
  <c r="D148" i="20"/>
  <c r="J36" i="27" s="1"/>
  <c r="D104" i="20"/>
  <c r="D149" i="20"/>
  <c r="J37" i="27" s="1"/>
  <c r="D105" i="20"/>
  <c r="D89" i="20"/>
  <c r="D133" i="20"/>
  <c r="J22" i="27" s="1"/>
  <c r="L22" i="27"/>
  <c r="D158" i="20"/>
  <c r="J46" i="27" s="1"/>
  <c r="D114" i="20"/>
  <c r="D150" i="20"/>
  <c r="J38" i="27" s="1"/>
  <c r="D106" i="20"/>
  <c r="D154" i="20"/>
  <c r="J42" i="27" s="1"/>
  <c r="D110" i="20"/>
  <c r="D127" i="20"/>
  <c r="J16" i="27" s="1"/>
  <c r="D83" i="20"/>
  <c r="L16" i="27"/>
  <c r="A9" i="25"/>
  <c r="A18" i="23"/>
  <c r="A12" i="25"/>
  <c r="A21" i="23"/>
  <c r="A13" i="25"/>
  <c r="A22" i="23"/>
  <c r="A14" i="25"/>
  <c r="A23" i="23"/>
  <c r="A15" i="25"/>
  <c r="A24" i="23"/>
  <c r="A16" i="25"/>
  <c r="A25" i="23"/>
  <c r="A17" i="25"/>
  <c r="A26" i="23"/>
  <c r="A21" i="25"/>
  <c r="A30" i="23"/>
  <c r="A22" i="25"/>
  <c r="A31" i="23"/>
  <c r="A23" i="25"/>
  <c r="A32" i="23"/>
  <c r="A25" i="25"/>
  <c r="A34" i="23"/>
  <c r="A26" i="25"/>
  <c r="A35" i="23"/>
  <c r="A31" i="25"/>
  <c r="A61" i="23"/>
  <c r="A32" i="25"/>
  <c r="A62" i="23"/>
  <c r="A33" i="25"/>
  <c r="A63" i="23"/>
  <c r="A34" i="25"/>
  <c r="A64" i="23"/>
  <c r="A35" i="25"/>
  <c r="A65" i="23"/>
  <c r="A36" i="25"/>
  <c r="A66" i="23"/>
  <c r="A37" i="25"/>
  <c r="A67" i="23"/>
  <c r="A38" i="25"/>
  <c r="A68" i="23"/>
  <c r="A39" i="25"/>
  <c r="A69" i="23"/>
  <c r="A40" i="25"/>
  <c r="A70" i="23"/>
  <c r="A41" i="25"/>
  <c r="A71" i="23"/>
  <c r="A42" i="25"/>
  <c r="A72" i="23"/>
  <c r="A43" i="25"/>
  <c r="A73" i="23"/>
  <c r="A44" i="25"/>
  <c r="A74" i="23"/>
  <c r="A45" i="25"/>
  <c r="A75" i="23"/>
  <c r="A46" i="25"/>
  <c r="A76" i="23"/>
  <c r="A47" i="25"/>
  <c r="A77" i="23"/>
  <c r="A48" i="25"/>
  <c r="A78" i="23"/>
  <c r="A40" i="23"/>
  <c r="A83" i="11"/>
  <c r="A83" i="23"/>
  <c r="A40" i="11"/>
  <c r="A10" i="25"/>
  <c r="A19" i="23"/>
  <c r="A11" i="25"/>
  <c r="A20" i="23"/>
  <c r="A18" i="25"/>
  <c r="A27" i="23"/>
  <c r="A19" i="25"/>
  <c r="A28" i="23"/>
  <c r="A20" i="25"/>
  <c r="A29" i="23"/>
  <c r="A24" i="25"/>
  <c r="A33" i="23"/>
  <c r="A6" i="23"/>
  <c r="F17" i="27" l="1"/>
  <c r="Q6" i="20"/>
  <c r="R6" i="20" s="1"/>
  <c r="Y73" i="20"/>
  <c r="H52" i="27" s="1"/>
  <c r="Y61" i="20"/>
  <c r="H40" i="27" s="1"/>
  <c r="Y74" i="20"/>
  <c r="H53" i="27" s="1"/>
  <c r="Y62" i="20"/>
  <c r="H41" i="27" s="1"/>
  <c r="Y66" i="20"/>
  <c r="H45" i="27" s="1"/>
  <c r="Y72" i="20"/>
  <c r="H51" i="27" s="1"/>
  <c r="Y60" i="20"/>
  <c r="H39" i="27" s="1"/>
  <c r="Y65" i="20"/>
  <c r="H44" i="27" s="1"/>
  <c r="Y69" i="20"/>
  <c r="H48" i="27" s="1"/>
  <c r="Y57" i="20"/>
  <c r="H36" i="27" s="1"/>
  <c r="Y71" i="20"/>
  <c r="H50" i="27" s="1"/>
  <c r="Y59" i="20"/>
  <c r="H38" i="27" s="1"/>
  <c r="Y64" i="20"/>
  <c r="H43" i="27" s="1"/>
  <c r="Y68" i="20"/>
  <c r="H47" i="27" s="1"/>
  <c r="Y70" i="20"/>
  <c r="H49" i="27" s="1"/>
  <c r="Y58" i="20"/>
  <c r="H37" i="27" s="1"/>
  <c r="Y63" i="20"/>
  <c r="H42" i="27" s="1"/>
  <c r="Y67" i="20"/>
  <c r="H46" i="27" s="1"/>
  <c r="Z32" i="20"/>
  <c r="A50" i="13" s="1"/>
  <c r="H89" i="20"/>
  <c r="G89" i="20"/>
  <c r="F89" i="20"/>
  <c r="M89" i="20" s="1"/>
  <c r="G110" i="20"/>
  <c r="H110" i="20"/>
  <c r="F110" i="20"/>
  <c r="G108" i="20"/>
  <c r="F108" i="20"/>
  <c r="H108" i="20"/>
  <c r="L108" i="20"/>
  <c r="H85" i="20"/>
  <c r="G85" i="20"/>
  <c r="F85" i="20"/>
  <c r="M85" i="20" s="1"/>
  <c r="L85" i="20"/>
  <c r="S60" i="20"/>
  <c r="F119" i="20"/>
  <c r="H119" i="20"/>
  <c r="G119" i="20"/>
  <c r="H99" i="20"/>
  <c r="F99" i="20"/>
  <c r="G99" i="20"/>
  <c r="F93" i="20"/>
  <c r="M93" i="20" s="1"/>
  <c r="H93" i="20"/>
  <c r="G93" i="20"/>
  <c r="S41" i="20"/>
  <c r="G92" i="20"/>
  <c r="H92" i="20"/>
  <c r="F92" i="20"/>
  <c r="M92" i="20" s="1"/>
  <c r="S59" i="20"/>
  <c r="F114" i="20"/>
  <c r="H114" i="20"/>
  <c r="G114" i="20"/>
  <c r="H105" i="20"/>
  <c r="F105" i="20"/>
  <c r="G105" i="20"/>
  <c r="L105" i="20"/>
  <c r="G98" i="20"/>
  <c r="H98" i="20"/>
  <c r="F98" i="20"/>
  <c r="G86" i="20"/>
  <c r="H86" i="20"/>
  <c r="F86" i="20"/>
  <c r="M86" i="20" s="1"/>
  <c r="H117" i="20"/>
  <c r="F117" i="20"/>
  <c r="G117" i="20"/>
  <c r="G90" i="20"/>
  <c r="H90" i="20"/>
  <c r="F90" i="20"/>
  <c r="M90" i="20" s="1"/>
  <c r="G120" i="20"/>
  <c r="H120" i="20"/>
  <c r="F120" i="20"/>
  <c r="F109" i="20"/>
  <c r="G109" i="20"/>
  <c r="L109" i="20" s="1"/>
  <c r="H109" i="20"/>
  <c r="F87" i="20"/>
  <c r="M87" i="20" s="1"/>
  <c r="H87" i="20"/>
  <c r="L87" i="20" s="1"/>
  <c r="G87" i="20"/>
  <c r="P84" i="20"/>
  <c r="H84" i="20"/>
  <c r="G84" i="20"/>
  <c r="F84" i="20"/>
  <c r="M84" i="20" s="1"/>
  <c r="H91" i="20"/>
  <c r="F91" i="20"/>
  <c r="M91" i="20" s="1"/>
  <c r="G91" i="20"/>
  <c r="G100" i="20"/>
  <c r="H100" i="20"/>
  <c r="F100" i="20"/>
  <c r="G96" i="20"/>
  <c r="H96" i="20"/>
  <c r="F96" i="20"/>
  <c r="S38" i="20"/>
  <c r="H111" i="20"/>
  <c r="G111" i="20"/>
  <c r="F111" i="20"/>
  <c r="H107" i="20"/>
  <c r="F107" i="20"/>
  <c r="G107" i="20"/>
  <c r="L107" i="20" s="1"/>
  <c r="G116" i="20"/>
  <c r="H116" i="20"/>
  <c r="F116" i="20"/>
  <c r="H115" i="20"/>
  <c r="G115" i="20"/>
  <c r="F115" i="20"/>
  <c r="F97" i="20"/>
  <c r="H97" i="20"/>
  <c r="G97" i="20"/>
  <c r="F88" i="20"/>
  <c r="M88" i="20" s="1"/>
  <c r="H88" i="20"/>
  <c r="G88" i="20"/>
  <c r="L88" i="20"/>
  <c r="S61" i="20"/>
  <c r="H106" i="20"/>
  <c r="F106" i="20"/>
  <c r="G106" i="20"/>
  <c r="S58" i="20"/>
  <c r="H95" i="20"/>
  <c r="F95" i="20"/>
  <c r="G95" i="20"/>
  <c r="S39" i="20"/>
  <c r="G112" i="20"/>
  <c r="H112" i="20"/>
  <c r="F112" i="20"/>
  <c r="G118" i="20"/>
  <c r="H118" i="20"/>
  <c r="F118" i="20"/>
  <c r="G94" i="20"/>
  <c r="F94" i="20"/>
  <c r="H94" i="20"/>
  <c r="H121" i="20"/>
  <c r="F121" i="20"/>
  <c r="G121" i="20"/>
  <c r="S62" i="20"/>
  <c r="S40" i="20"/>
  <c r="S37" i="20"/>
  <c r="F113" i="20"/>
  <c r="H113" i="20"/>
  <c r="G113" i="20"/>
  <c r="A41" i="23"/>
  <c r="A42" i="23" s="1"/>
  <c r="A43" i="23" s="1"/>
  <c r="A44" i="23" s="1"/>
  <c r="A45" i="23" s="1"/>
  <c r="A46" i="23" s="1"/>
  <c r="A47" i="23" s="1"/>
  <c r="A48" i="23" s="1"/>
  <c r="A50" i="23"/>
  <c r="A49" i="23"/>
  <c r="A36" i="23"/>
  <c r="A37" i="23" s="1"/>
  <c r="A38" i="23" s="1"/>
  <c r="A39" i="23" s="1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6" i="24"/>
  <c r="A7" i="24" s="1"/>
  <c r="A8" i="24" s="1"/>
  <c r="A9" i="24" s="1"/>
  <c r="A10" i="24" s="1"/>
  <c r="AF5" i="22"/>
  <c r="A28" i="25"/>
  <c r="A29" i="25" s="1"/>
  <c r="A30" i="25" s="1"/>
  <c r="A50" i="11"/>
  <c r="A79" i="11" s="1"/>
  <c r="A49" i="11"/>
  <c r="G26" i="25"/>
  <c r="G10" i="25"/>
  <c r="C16" i="25"/>
  <c r="G21" i="25"/>
  <c r="G11" i="25"/>
  <c r="G15" i="25"/>
  <c r="G18" i="25"/>
  <c r="G13" i="25"/>
  <c r="G23" i="25"/>
  <c r="G17" i="25"/>
  <c r="G14" i="25"/>
  <c r="G19" i="25"/>
  <c r="AL250" i="22"/>
  <c r="C9" i="25"/>
  <c r="G9" i="25"/>
  <c r="C12" i="25"/>
  <c r="G16" i="25"/>
  <c r="G22" i="25"/>
  <c r="C23" i="25"/>
  <c r="G25" i="25"/>
  <c r="C26" i="25"/>
  <c r="C32" i="25"/>
  <c r="C46" i="25"/>
  <c r="C24" i="25"/>
  <c r="Z237" i="22"/>
  <c r="V45" i="22"/>
  <c r="G12" i="25"/>
  <c r="C19" i="25"/>
  <c r="V56" i="22"/>
  <c r="C22" i="25"/>
  <c r="C38" i="25"/>
  <c r="C39" i="25"/>
  <c r="G107" i="22"/>
  <c r="C31" i="25"/>
  <c r="C15" i="25"/>
  <c r="C18" i="25"/>
  <c r="C20" i="25"/>
  <c r="G24" i="25"/>
  <c r="C34" i="25"/>
  <c r="C37" i="25"/>
  <c r="C41" i="25"/>
  <c r="C45" i="25"/>
  <c r="C11" i="25"/>
  <c r="C14" i="25"/>
  <c r="G20" i="25"/>
  <c r="C33" i="25"/>
  <c r="C35" i="25"/>
  <c r="C43" i="25"/>
  <c r="C48" i="25"/>
  <c r="C10" i="25"/>
  <c r="C13" i="25"/>
  <c r="C17" i="25"/>
  <c r="C21" i="25"/>
  <c r="C25" i="25"/>
  <c r="C40" i="25"/>
  <c r="C44" i="25"/>
  <c r="C36" i="25"/>
  <c r="C42" i="25"/>
  <c r="C47" i="25"/>
  <c r="Q112" i="22"/>
  <c r="Q57" i="22"/>
  <c r="Q61" i="22"/>
  <c r="Q49" i="22"/>
  <c r="Q103" i="22"/>
  <c r="Q58" i="22"/>
  <c r="AF240" i="22"/>
  <c r="AF235" i="22"/>
  <c r="AF231" i="22"/>
  <c r="AF227" i="22"/>
  <c r="AF223" i="22"/>
  <c r="B91" i="22"/>
  <c r="B114" i="22"/>
  <c r="B112" i="22"/>
  <c r="B110" i="22"/>
  <c r="B108" i="22"/>
  <c r="B106" i="22"/>
  <c r="B103" i="22"/>
  <c r="B102" i="22"/>
  <c r="B76" i="22"/>
  <c r="B100" i="22"/>
  <c r="B99" i="22"/>
  <c r="T69" i="22"/>
  <c r="T36" i="22"/>
  <c r="AF255" i="22"/>
  <c r="AF244" i="22"/>
  <c r="AF248" i="22"/>
  <c r="AF252" i="22"/>
  <c r="H248" i="22"/>
  <c r="X134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19" i="22"/>
  <c r="B116" i="22"/>
  <c r="N91" i="22"/>
  <c r="T91" i="22"/>
  <c r="Z91" i="22"/>
  <c r="N36" i="22"/>
  <c r="Z36" i="22"/>
  <c r="B61" i="22"/>
  <c r="B101" i="22"/>
  <c r="B104" i="22"/>
  <c r="B105" i="22"/>
  <c r="B107" i="22"/>
  <c r="B109" i="22"/>
  <c r="Q110" i="22"/>
  <c r="B111" i="22"/>
  <c r="B113" i="22"/>
  <c r="B115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N75" i="22"/>
  <c r="T75" i="22"/>
  <c r="Z75" i="22"/>
  <c r="N76" i="22"/>
  <c r="T76" i="22"/>
  <c r="Z76" i="22"/>
  <c r="N77" i="22"/>
  <c r="T77" i="22"/>
  <c r="Z77" i="22"/>
  <c r="N78" i="22"/>
  <c r="T78" i="22"/>
  <c r="Z78" i="22"/>
  <c r="N79" i="22"/>
  <c r="T79" i="22"/>
  <c r="Z79" i="22"/>
  <c r="N80" i="22"/>
  <c r="T80" i="22"/>
  <c r="Z80" i="22"/>
  <c r="N81" i="22"/>
  <c r="T81" i="22"/>
  <c r="Z81" i="22"/>
  <c r="N82" i="22"/>
  <c r="T82" i="22"/>
  <c r="Z82" i="22"/>
  <c r="N83" i="22"/>
  <c r="T83" i="22"/>
  <c r="Z83" i="22"/>
  <c r="N84" i="22"/>
  <c r="T84" i="22"/>
  <c r="Z84" i="22"/>
  <c r="N85" i="22"/>
  <c r="T85" i="22"/>
  <c r="Z85" i="22"/>
  <c r="N86" i="22"/>
  <c r="T86" i="22"/>
  <c r="Z86" i="22"/>
  <c r="N87" i="22"/>
  <c r="T87" i="22"/>
  <c r="Z87" i="22"/>
  <c r="N88" i="22"/>
  <c r="T88" i="22"/>
  <c r="Z88" i="22"/>
  <c r="N89" i="22"/>
  <c r="T89" i="22"/>
  <c r="Z89" i="22"/>
  <c r="N90" i="22"/>
  <c r="T90" i="22"/>
  <c r="Z90" i="22"/>
  <c r="Z74" i="22"/>
  <c r="T74" i="22"/>
  <c r="N74" i="22"/>
  <c r="B75" i="22"/>
  <c r="B77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74" i="22"/>
  <c r="N68" i="22"/>
  <c r="T68" i="22"/>
  <c r="Z68" i="22"/>
  <c r="N69" i="22"/>
  <c r="Z69" i="22"/>
  <c r="Z67" i="22"/>
  <c r="T67" i="22"/>
  <c r="N67" i="22"/>
  <c r="B68" i="22"/>
  <c r="B69" i="22"/>
  <c r="B67" i="22"/>
  <c r="Q47" i="22"/>
  <c r="B44" i="22"/>
  <c r="B14" i="22"/>
  <c r="B13" i="22"/>
  <c r="N20" i="22"/>
  <c r="T20" i="22"/>
  <c r="Z20" i="22"/>
  <c r="N21" i="22"/>
  <c r="T21" i="22"/>
  <c r="Z21" i="22"/>
  <c r="N22" i="22"/>
  <c r="T22" i="22"/>
  <c r="Z22" i="22"/>
  <c r="N23" i="22"/>
  <c r="T23" i="22"/>
  <c r="Z23" i="22"/>
  <c r="N24" i="22"/>
  <c r="T24" i="22"/>
  <c r="Z24" i="22"/>
  <c r="N25" i="22"/>
  <c r="T25" i="22"/>
  <c r="Z25" i="22"/>
  <c r="N26" i="22"/>
  <c r="T26" i="22"/>
  <c r="Z26" i="22"/>
  <c r="N27" i="22"/>
  <c r="T27" i="22"/>
  <c r="Z27" i="22"/>
  <c r="N28" i="22"/>
  <c r="T28" i="22"/>
  <c r="Z28" i="22"/>
  <c r="N29" i="22"/>
  <c r="T29" i="22"/>
  <c r="Z29" i="22"/>
  <c r="N30" i="22"/>
  <c r="T30" i="22"/>
  <c r="Z30" i="22"/>
  <c r="N31" i="22"/>
  <c r="T31" i="22"/>
  <c r="Z31" i="22"/>
  <c r="N32" i="22"/>
  <c r="T32" i="22"/>
  <c r="Z32" i="22"/>
  <c r="N33" i="22"/>
  <c r="T33" i="22"/>
  <c r="Z33" i="22"/>
  <c r="N34" i="22"/>
  <c r="T34" i="22"/>
  <c r="Z34" i="22"/>
  <c r="N35" i="22"/>
  <c r="T35" i="22"/>
  <c r="Z35" i="22"/>
  <c r="Z19" i="22"/>
  <c r="T19" i="22"/>
  <c r="N19" i="22"/>
  <c r="N13" i="22"/>
  <c r="T13" i="22"/>
  <c r="Z13" i="22"/>
  <c r="N14" i="22"/>
  <c r="T14" i="22"/>
  <c r="Z14" i="22"/>
  <c r="Z12" i="22"/>
  <c r="T12" i="22"/>
  <c r="N12" i="22"/>
  <c r="B12" i="22"/>
  <c r="N5" i="22"/>
  <c r="H5" i="22"/>
  <c r="D8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H249" i="22"/>
  <c r="Q116" i="22"/>
  <c r="Q115" i="22"/>
  <c r="H252" i="22"/>
  <c r="H251" i="22"/>
  <c r="Q111" i="22"/>
  <c r="Q109" i="22"/>
  <c r="H247" i="22"/>
  <c r="H246" i="22"/>
  <c r="Q106" i="22"/>
  <c r="H244" i="22"/>
  <c r="Q104" i="22"/>
  <c r="H243" i="22"/>
  <c r="H242" i="22"/>
  <c r="Q102" i="22"/>
  <c r="G102" i="22"/>
  <c r="H241" i="22"/>
  <c r="G101" i="22"/>
  <c r="H240" i="22"/>
  <c r="Q100" i="22"/>
  <c r="H239" i="22"/>
  <c r="G99" i="22"/>
  <c r="H238" i="22"/>
  <c r="G61" i="22"/>
  <c r="H237" i="22"/>
  <c r="Q60" i="22"/>
  <c r="G60" i="22"/>
  <c r="H236" i="22"/>
  <c r="Q59" i="22"/>
  <c r="H235" i="22"/>
  <c r="G58" i="22"/>
  <c r="G57" i="22"/>
  <c r="H233" i="22"/>
  <c r="Q56" i="22"/>
  <c r="G56" i="22"/>
  <c r="H232" i="22"/>
  <c r="G55" i="22"/>
  <c r="H231" i="22"/>
  <c r="Q54" i="22"/>
  <c r="G54" i="22"/>
  <c r="H230" i="22"/>
  <c r="Q53" i="22"/>
  <c r="G53" i="22"/>
  <c r="H229" i="22"/>
  <c r="H228" i="22"/>
  <c r="G51" i="22"/>
  <c r="Q51" i="22"/>
  <c r="H227" i="22"/>
  <c r="Q50" i="22"/>
  <c r="G50" i="22"/>
  <c r="H226" i="22"/>
  <c r="G49" i="22"/>
  <c r="H225" i="22"/>
  <c r="Q48" i="22"/>
  <c r="G48" i="22"/>
  <c r="H224" i="22"/>
  <c r="G47" i="22"/>
  <c r="H223" i="22"/>
  <c r="AF46" i="22"/>
  <c r="Q46" i="22"/>
  <c r="G46" i="22"/>
  <c r="H222" i="22"/>
  <c r="Q45" i="22"/>
  <c r="H221" i="22"/>
  <c r="Q44" i="22"/>
  <c r="G44" i="22"/>
  <c r="H220" i="22"/>
  <c r="Z5" i="22"/>
  <c r="C10" i="23" l="1"/>
  <c r="E10" i="27"/>
  <c r="G45" i="25"/>
  <c r="G44" i="25"/>
  <c r="G43" i="25"/>
  <c r="G47" i="25"/>
  <c r="G38" i="25"/>
  <c r="G31" i="25"/>
  <c r="G40" i="25"/>
  <c r="G48" i="25"/>
  <c r="G34" i="25"/>
  <c r="G37" i="25"/>
  <c r="G41" i="25"/>
  <c r="G42" i="25"/>
  <c r="G39" i="25"/>
  <c r="G32" i="25"/>
  <c r="G46" i="25"/>
  <c r="G33" i="25"/>
  <c r="G35" i="25"/>
  <c r="G36" i="25"/>
  <c r="N88" i="20"/>
  <c r="N86" i="20"/>
  <c r="N84" i="20"/>
  <c r="N87" i="20"/>
  <c r="N85" i="20"/>
  <c r="M97" i="20"/>
  <c r="M107" i="20"/>
  <c r="M109" i="20"/>
  <c r="M117" i="20"/>
  <c r="M113" i="20"/>
  <c r="M94" i="20"/>
  <c r="M120" i="20"/>
  <c r="M98" i="20"/>
  <c r="M99" i="20"/>
  <c r="M119" i="20"/>
  <c r="M121" i="20"/>
  <c r="M112" i="20"/>
  <c r="M111" i="20"/>
  <c r="M96" i="20"/>
  <c r="M105" i="20"/>
  <c r="M116" i="20"/>
  <c r="M115" i="20"/>
  <c r="M100" i="20"/>
  <c r="M118" i="20"/>
  <c r="M95" i="20"/>
  <c r="M114" i="20"/>
  <c r="M110" i="20"/>
  <c r="M108" i="20"/>
  <c r="Z191" i="22"/>
  <c r="X168" i="22"/>
  <c r="S33" i="20"/>
  <c r="S34" i="20" s="1"/>
  <c r="L86" i="20"/>
  <c r="L106" i="20"/>
  <c r="L84" i="20"/>
  <c r="A27" i="25"/>
  <c r="A48" i="13"/>
  <c r="A79" i="23"/>
  <c r="A80" i="23" s="1"/>
  <c r="A81" i="23" s="1"/>
  <c r="A82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I15" i="25"/>
  <c r="I13" i="25"/>
  <c r="L58" i="22"/>
  <c r="H255" i="22"/>
  <c r="I45" i="25"/>
  <c r="I31" i="25"/>
  <c r="I47" i="25"/>
  <c r="I10" i="25"/>
  <c r="I18" i="25"/>
  <c r="I24" i="25"/>
  <c r="I44" i="25"/>
  <c r="I40" i="25"/>
  <c r="I35" i="25"/>
  <c r="I17" i="25"/>
  <c r="I11" i="25"/>
  <c r="H245" i="22"/>
  <c r="I41" i="25"/>
  <c r="I46" i="25"/>
  <c r="I36" i="25"/>
  <c r="I21" i="25"/>
  <c r="I16" i="25"/>
  <c r="I20" i="25"/>
  <c r="I9" i="25"/>
  <c r="I33" i="25"/>
  <c r="I23" i="25"/>
  <c r="I22" i="25"/>
  <c r="I38" i="25"/>
  <c r="I19" i="25"/>
  <c r="I37" i="25"/>
  <c r="I48" i="25"/>
  <c r="I43" i="25"/>
  <c r="I42" i="25"/>
  <c r="I32" i="25"/>
  <c r="I12" i="25"/>
  <c r="I34" i="25"/>
  <c r="I25" i="25"/>
  <c r="I26" i="25"/>
  <c r="Q99" i="22"/>
  <c r="G59" i="22"/>
  <c r="Q55" i="22"/>
  <c r="Q101" i="22"/>
  <c r="H234" i="22"/>
  <c r="Q52" i="22"/>
  <c r="AF58" i="22"/>
  <c r="Q107" i="22"/>
  <c r="G52" i="22"/>
  <c r="Q105" i="22"/>
  <c r="G45" i="22"/>
  <c r="H253" i="22"/>
  <c r="V52" i="22"/>
  <c r="H254" i="22"/>
  <c r="B78" i="22"/>
  <c r="AF224" i="22"/>
  <c r="AF228" i="22"/>
  <c r="AF232" i="22"/>
  <c r="AF236" i="22"/>
  <c r="AF241" i="22"/>
  <c r="AF245" i="22"/>
  <c r="AF249" i="22"/>
  <c r="AF253" i="22"/>
  <c r="AF221" i="22"/>
  <c r="AF225" i="22"/>
  <c r="AF229" i="22"/>
  <c r="AF233" i="22"/>
  <c r="AF237" i="22"/>
  <c r="AF242" i="22"/>
  <c r="AF246" i="22"/>
  <c r="AF250" i="22"/>
  <c r="AF254" i="22"/>
  <c r="AF222" i="22"/>
  <c r="AF226" i="22"/>
  <c r="AF230" i="22"/>
  <c r="AF234" i="22"/>
  <c r="AF239" i="22"/>
  <c r="AF243" i="22"/>
  <c r="AF247" i="22"/>
  <c r="AF251" i="22"/>
  <c r="L55" i="22"/>
  <c r="L48" i="22"/>
  <c r="AF61" i="22"/>
  <c r="V59" i="22"/>
  <c r="AA58" i="22"/>
  <c r="V55" i="22"/>
  <c r="AF53" i="22"/>
  <c r="V51" i="22"/>
  <c r="AF49" i="22"/>
  <c r="V47" i="22"/>
  <c r="AF44" i="22"/>
  <c r="AF60" i="22"/>
  <c r="V58" i="22"/>
  <c r="AF56" i="22"/>
  <c r="V54" i="22"/>
  <c r="AF52" i="22"/>
  <c r="V50" i="22"/>
  <c r="AA49" i="22"/>
  <c r="AF48" i="22"/>
  <c r="V46" i="22"/>
  <c r="AF45" i="22"/>
  <c r="V61" i="22"/>
  <c r="AA60" i="22"/>
  <c r="AF59" i="22"/>
  <c r="V57" i="22"/>
  <c r="AF55" i="22"/>
  <c r="V53" i="22"/>
  <c r="AF51" i="22"/>
  <c r="V49" i="22"/>
  <c r="AF47" i="22"/>
  <c r="V44" i="22"/>
  <c r="L45" i="22"/>
  <c r="AF50" i="22"/>
  <c r="AA51" i="22"/>
  <c r="L52" i="22"/>
  <c r="V60" i="22"/>
  <c r="L99" i="22"/>
  <c r="L100" i="22"/>
  <c r="L101" i="22"/>
  <c r="L106" i="22"/>
  <c r="V48" i="22"/>
  <c r="L49" i="22"/>
  <c r="L51" i="22"/>
  <c r="AF54" i="22"/>
  <c r="AA55" i="22"/>
  <c r="L113" i="22"/>
  <c r="L44" i="22"/>
  <c r="L115" i="22"/>
  <c r="L103" i="22"/>
  <c r="L111" i="22"/>
  <c r="L107" i="22"/>
  <c r="L60" i="22"/>
  <c r="AL234" i="22"/>
  <c r="AL230" i="22"/>
  <c r="AL236" i="22"/>
  <c r="AL232" i="22"/>
  <c r="AL228" i="22"/>
  <c r="AL224" i="22"/>
  <c r="AL233" i="22"/>
  <c r="AL227" i="22"/>
  <c r="AL225" i="22"/>
  <c r="AL231" i="22"/>
  <c r="AL222" i="22"/>
  <c r="AL237" i="22"/>
  <c r="AL229" i="22"/>
  <c r="AL226" i="22"/>
  <c r="AL221" i="22"/>
  <c r="AL223" i="22"/>
  <c r="AL235" i="22"/>
  <c r="AA115" i="22"/>
  <c r="AF110" i="22"/>
  <c r="AF116" i="22"/>
  <c r="AA113" i="22"/>
  <c r="AF112" i="22"/>
  <c r="AF104" i="22"/>
  <c r="AF107" i="22"/>
  <c r="AA106" i="22"/>
  <c r="AA103" i="22"/>
  <c r="AF101" i="22"/>
  <c r="AF115" i="22"/>
  <c r="V102" i="22"/>
  <c r="AA101" i="22"/>
  <c r="AF99" i="22"/>
  <c r="AF111" i="22"/>
  <c r="AF109" i="22"/>
  <c r="AF105" i="22"/>
  <c r="V101" i="22"/>
  <c r="AF100" i="22"/>
  <c r="AA99" i="22"/>
  <c r="AF106" i="22"/>
  <c r="AF103" i="22"/>
  <c r="AF102" i="22"/>
  <c r="AA100" i="22"/>
  <c r="V99" i="22"/>
  <c r="G108" i="22"/>
  <c r="Z229" i="22"/>
  <c r="Z254" i="22"/>
  <c r="Z246" i="22"/>
  <c r="Z242" i="22"/>
  <c r="Z248" i="22"/>
  <c r="Z241" i="22"/>
  <c r="Z249" i="22"/>
  <c r="Z245" i="22"/>
  <c r="Z253" i="22"/>
  <c r="Z244" i="22"/>
  <c r="Z252" i="22"/>
  <c r="Z243" i="22"/>
  <c r="G116" i="22"/>
  <c r="Z224" i="22"/>
  <c r="Z232" i="22"/>
  <c r="Z230" i="22"/>
  <c r="Z226" i="22"/>
  <c r="Z222" i="22"/>
  <c r="Z221" i="22"/>
  <c r="Z225" i="22"/>
  <c r="Z231" i="22"/>
  <c r="Z227" i="22"/>
  <c r="AL252" i="22"/>
  <c r="AL248" i="22"/>
  <c r="AL244" i="22"/>
  <c r="AL240" i="22"/>
  <c r="AL239" i="22"/>
  <c r="AL254" i="22"/>
  <c r="AL247" i="22"/>
  <c r="AL245" i="22"/>
  <c r="AL255" i="22"/>
  <c r="AL253" i="22"/>
  <c r="AL246" i="22"/>
  <c r="AL249" i="22"/>
  <c r="AL243" i="22"/>
  <c r="AL251" i="22"/>
  <c r="AL242" i="22"/>
  <c r="AL241" i="22"/>
  <c r="Z251" i="22"/>
  <c r="G110" i="22"/>
  <c r="G105" i="22"/>
  <c r="H250" i="22"/>
  <c r="C10" i="24"/>
  <c r="C9" i="24"/>
  <c r="C8" i="24"/>
  <c r="C7" i="24"/>
  <c r="C6" i="24"/>
  <c r="O92" i="20" l="1"/>
  <c r="O96" i="20"/>
  <c r="O94" i="20"/>
  <c r="O95" i="20"/>
  <c r="O84" i="20"/>
  <c r="Q84" i="20" s="1"/>
  <c r="O93" i="20"/>
  <c r="O86" i="20"/>
  <c r="O88" i="20"/>
  <c r="O91" i="20"/>
  <c r="I127" i="20"/>
  <c r="H34" i="27" s="1"/>
  <c r="O100" i="20"/>
  <c r="O89" i="20"/>
  <c r="O87" i="20"/>
  <c r="O85" i="20"/>
  <c r="O98" i="20"/>
  <c r="O90" i="20"/>
  <c r="O97" i="20"/>
  <c r="O99" i="20"/>
  <c r="M106" i="20"/>
  <c r="F154" i="20"/>
  <c r="F138" i="20"/>
  <c r="F144" i="20"/>
  <c r="F148" i="20"/>
  <c r="F141" i="20"/>
  <c r="F133" i="20"/>
  <c r="F136" i="20"/>
  <c r="F135" i="20"/>
  <c r="F139" i="20"/>
  <c r="F134" i="20"/>
  <c r="F143" i="20"/>
  <c r="F160" i="20"/>
  <c r="F163" i="20"/>
  <c r="F142" i="20"/>
  <c r="F127" i="20"/>
  <c r="F156" i="20"/>
  <c r="F165" i="20"/>
  <c r="F159" i="20"/>
  <c r="F158" i="20"/>
  <c r="F162" i="20"/>
  <c r="F137" i="20"/>
  <c r="F157" i="20"/>
  <c r="F164" i="20"/>
  <c r="F140" i="20"/>
  <c r="F155" i="20"/>
  <c r="F161" i="20"/>
  <c r="F152" i="20"/>
  <c r="F132" i="20"/>
  <c r="F153" i="20"/>
  <c r="F128" i="20"/>
  <c r="F151" i="20"/>
  <c r="F150" i="20"/>
  <c r="F129" i="20"/>
  <c r="F149" i="20"/>
  <c r="F130" i="20"/>
  <c r="F131" i="20"/>
  <c r="E13" i="25"/>
  <c r="I14" i="25"/>
  <c r="V107" i="22"/>
  <c r="I39" i="25"/>
  <c r="E12" i="25"/>
  <c r="E47" i="25"/>
  <c r="E48" i="25"/>
  <c r="E37" i="25"/>
  <c r="E23" i="25"/>
  <c r="E9" i="25"/>
  <c r="E11" i="25"/>
  <c r="E35" i="25"/>
  <c r="E24" i="25"/>
  <c r="E31" i="25"/>
  <c r="E15" i="25"/>
  <c r="E26" i="25"/>
  <c r="E34" i="25"/>
  <c r="E22" i="25"/>
  <c r="E41" i="25"/>
  <c r="E25" i="25"/>
  <c r="E43" i="25"/>
  <c r="E38" i="25"/>
  <c r="E33" i="25"/>
  <c r="E21" i="25"/>
  <c r="E17" i="25"/>
  <c r="E40" i="25"/>
  <c r="E44" i="25"/>
  <c r="E10" i="25"/>
  <c r="E46" i="25"/>
  <c r="E32" i="25"/>
  <c r="E42" i="25"/>
  <c r="E19" i="25"/>
  <c r="E20" i="25"/>
  <c r="E16" i="25"/>
  <c r="E36" i="25"/>
  <c r="E18" i="25"/>
  <c r="E45" i="25"/>
  <c r="AF57" i="22"/>
  <c r="AA116" i="22"/>
  <c r="L116" i="22"/>
  <c r="AA110" i="22"/>
  <c r="L110" i="22"/>
  <c r="Z228" i="22"/>
  <c r="Z240" i="22"/>
  <c r="Z250" i="22"/>
  <c r="AA53" i="22"/>
  <c r="L53" i="22"/>
  <c r="AA109" i="22"/>
  <c r="L109" i="22"/>
  <c r="AA114" i="22"/>
  <c r="L114" i="22"/>
  <c r="AA108" i="22"/>
  <c r="L108" i="22"/>
  <c r="Z233" i="22"/>
  <c r="V104" i="22"/>
  <c r="G104" i="22"/>
  <c r="Z247" i="22"/>
  <c r="Z255" i="22"/>
  <c r="V100" i="22"/>
  <c r="G100" i="22"/>
  <c r="AA59" i="22"/>
  <c r="L59" i="22"/>
  <c r="V110" i="22"/>
  <c r="V108" i="22"/>
  <c r="V116" i="22"/>
  <c r="AA56" i="22"/>
  <c r="L56" i="22"/>
  <c r="AA61" i="22"/>
  <c r="L61" i="22"/>
  <c r="AA47" i="22"/>
  <c r="L47" i="22"/>
  <c r="AA44" i="22"/>
  <c r="AF113" i="22"/>
  <c r="Q113" i="22"/>
  <c r="AA112" i="22"/>
  <c r="L112" i="22"/>
  <c r="Z236" i="22"/>
  <c r="V111" i="22"/>
  <c r="G111" i="22"/>
  <c r="V112" i="22"/>
  <c r="G112" i="22"/>
  <c r="V109" i="22"/>
  <c r="G109" i="22"/>
  <c r="AA57" i="22"/>
  <c r="L57" i="22"/>
  <c r="V105" i="22"/>
  <c r="AA107" i="22"/>
  <c r="AA102" i="22"/>
  <c r="L102" i="22"/>
  <c r="AA104" i="22"/>
  <c r="L104" i="22"/>
  <c r="V114" i="22"/>
  <c r="G114" i="22"/>
  <c r="V115" i="22"/>
  <c r="G115" i="22"/>
  <c r="Z223" i="22"/>
  <c r="Z235" i="22"/>
  <c r="Z234" i="22"/>
  <c r="AF114" i="22"/>
  <c r="Q114" i="22"/>
  <c r="AF108" i="22"/>
  <c r="Q108" i="22"/>
  <c r="Z239" i="22"/>
  <c r="V113" i="22"/>
  <c r="G113" i="22"/>
  <c r="V106" i="22"/>
  <c r="G106" i="22"/>
  <c r="V103" i="22"/>
  <c r="G103" i="22"/>
  <c r="AA105" i="22"/>
  <c r="L105" i="22"/>
  <c r="AA50" i="22"/>
  <c r="L50" i="22"/>
  <c r="AA111" i="22"/>
  <c r="AA46" i="22"/>
  <c r="L46" i="22"/>
  <c r="AA54" i="22"/>
  <c r="L54" i="22"/>
  <c r="AA48" i="22"/>
  <c r="AK104" i="22"/>
  <c r="AK112" i="22"/>
  <c r="AK109" i="22"/>
  <c r="AK115" i="22"/>
  <c r="AK103" i="22"/>
  <c r="AK100" i="22"/>
  <c r="AK56" i="22"/>
  <c r="AK110" i="22"/>
  <c r="AK116" i="22"/>
  <c r="AK48" i="22"/>
  <c r="AK57" i="22"/>
  <c r="AK54" i="22"/>
  <c r="AK47" i="22"/>
  <c r="AK101" i="22"/>
  <c r="AK102" i="22"/>
  <c r="AK52" i="22"/>
  <c r="AK53" i="22"/>
  <c r="AK50" i="22"/>
  <c r="AK59" i="22"/>
  <c r="AK44" i="22"/>
  <c r="AK46" i="22"/>
  <c r="AK55" i="22"/>
  <c r="AK99" i="22"/>
  <c r="AK60" i="22"/>
  <c r="AK61" i="22"/>
  <c r="AK58" i="22"/>
  <c r="AK51" i="22"/>
  <c r="C53" i="23"/>
  <c r="C52" i="23"/>
  <c r="C51" i="23"/>
  <c r="C50" i="23"/>
  <c r="C49" i="23"/>
  <c r="C9" i="23"/>
  <c r="C8" i="23"/>
  <c r="C7" i="23"/>
  <c r="C6" i="23"/>
  <c r="V100" i="20" l="1"/>
  <c r="V99" i="20"/>
  <c r="V95" i="20"/>
  <c r="V91" i="20"/>
  <c r="V87" i="20"/>
  <c r="V86" i="20"/>
  <c r="V97" i="20"/>
  <c r="V93" i="20"/>
  <c r="V89" i="20"/>
  <c r="V85" i="20"/>
  <c r="V96" i="20"/>
  <c r="V92" i="20"/>
  <c r="V88" i="20"/>
  <c r="V84" i="20"/>
  <c r="V98" i="20"/>
  <c r="V94" i="20"/>
  <c r="V90" i="20"/>
  <c r="O114" i="20"/>
  <c r="R84" i="20"/>
  <c r="E14" i="25"/>
  <c r="AK49" i="22"/>
  <c r="T246" i="22"/>
  <c r="E39" i="25"/>
  <c r="T253" i="22"/>
  <c r="N253" i="22"/>
  <c r="N243" i="22"/>
  <c r="AR231" i="22"/>
  <c r="T231" i="22"/>
  <c r="AR247" i="22"/>
  <c r="T247" i="22"/>
  <c r="T232" i="22"/>
  <c r="AR232" i="22"/>
  <c r="AR248" i="22"/>
  <c r="T248" i="22"/>
  <c r="AR229" i="22"/>
  <c r="T229" i="22"/>
  <c r="AR249" i="22"/>
  <c r="T249" i="22"/>
  <c r="T254" i="22"/>
  <c r="AR254" i="22"/>
  <c r="T236" i="22"/>
  <c r="AR236" i="22"/>
  <c r="AR237" i="22"/>
  <c r="T237" i="22"/>
  <c r="T226" i="22"/>
  <c r="AR226" i="22"/>
  <c r="AR227" i="22"/>
  <c r="T227" i="22"/>
  <c r="T230" i="22"/>
  <c r="AR230" i="22"/>
  <c r="AR251" i="22"/>
  <c r="T251" i="22"/>
  <c r="T228" i="22"/>
  <c r="AR228" i="22"/>
  <c r="T245" i="22"/>
  <c r="AR235" i="22"/>
  <c r="T235" i="22"/>
  <c r="T244" i="22"/>
  <c r="AR252" i="22"/>
  <c r="T252" i="22"/>
  <c r="N239" i="22"/>
  <c r="N240" i="22"/>
  <c r="T250" i="22"/>
  <c r="AR250" i="22"/>
  <c r="T234" i="22"/>
  <c r="AR234" i="22"/>
  <c r="AR255" i="22"/>
  <c r="T255" i="22"/>
  <c r="BD253" i="22"/>
  <c r="AP49" i="22"/>
  <c r="AP50" i="22"/>
  <c r="AA45" i="22"/>
  <c r="AP58" i="22"/>
  <c r="AP60" i="22"/>
  <c r="AK107" i="22"/>
  <c r="AP46" i="22"/>
  <c r="AK108" i="22"/>
  <c r="AP59" i="22"/>
  <c r="AP54" i="22"/>
  <c r="AP48" i="22"/>
  <c r="AP110" i="22"/>
  <c r="AK113" i="22"/>
  <c r="AP115" i="22"/>
  <c r="AP109" i="22"/>
  <c r="AA52" i="22"/>
  <c r="AP57" i="22"/>
  <c r="AP105" i="22"/>
  <c r="AP100" i="22"/>
  <c r="AP113" i="22"/>
  <c r="AP114" i="22"/>
  <c r="AP104" i="22"/>
  <c r="AP51" i="22"/>
  <c r="AP55" i="22"/>
  <c r="AP44" i="22"/>
  <c r="AP47" i="22"/>
  <c r="AP116" i="22"/>
  <c r="AP103" i="22"/>
  <c r="AK106" i="22"/>
  <c r="AP112" i="22"/>
  <c r="AP107" i="22"/>
  <c r="AP102" i="22"/>
  <c r="AP99" i="22"/>
  <c r="AP53" i="22"/>
  <c r="AP101" i="22"/>
  <c r="AK105" i="22"/>
  <c r="AK111" i="22"/>
  <c r="AX253" i="22"/>
  <c r="AP61" i="22"/>
  <c r="A4" i="23"/>
  <c r="C53" i="11"/>
  <c r="C10" i="11"/>
  <c r="W90" i="20" l="1"/>
  <c r="W88" i="20"/>
  <c r="W89" i="20"/>
  <c r="W87" i="20"/>
  <c r="W100" i="20"/>
  <c r="W94" i="20"/>
  <c r="W92" i="20"/>
  <c r="W93" i="20"/>
  <c r="W91" i="20"/>
  <c r="W98" i="20"/>
  <c r="W96" i="20"/>
  <c r="W97" i="20"/>
  <c r="W95" i="20"/>
  <c r="W85" i="20"/>
  <c r="W86" i="20"/>
  <c r="W99" i="20"/>
  <c r="O110" i="20"/>
  <c r="O115" i="20"/>
  <c r="O118" i="20"/>
  <c r="O117" i="20"/>
  <c r="O119" i="20"/>
  <c r="O113" i="20"/>
  <c r="O105" i="20"/>
  <c r="Q105" i="20" s="1"/>
  <c r="V108" i="20" s="1"/>
  <c r="W108" i="20" s="1"/>
  <c r="O106" i="20"/>
  <c r="I148" i="20"/>
  <c r="H54" i="27" s="1"/>
  <c r="O108" i="20"/>
  <c r="O109" i="20"/>
  <c r="O107" i="20"/>
  <c r="O112" i="20"/>
  <c r="O120" i="20"/>
  <c r="O116" i="20"/>
  <c r="O111" i="20"/>
  <c r="O121" i="20"/>
  <c r="T225" i="22"/>
  <c r="AR246" i="22"/>
  <c r="C40" i="23"/>
  <c r="C83" i="23"/>
  <c r="C40" i="11"/>
  <c r="C83" i="11"/>
  <c r="N250" i="22"/>
  <c r="N222" i="22"/>
  <c r="N221" i="22"/>
  <c r="N241" i="22"/>
  <c r="BD250" i="22"/>
  <c r="N232" i="22"/>
  <c r="N242" i="22"/>
  <c r="T233" i="22"/>
  <c r="N227" i="22"/>
  <c r="N231" i="22"/>
  <c r="N248" i="22"/>
  <c r="N229" i="22"/>
  <c r="N235" i="22"/>
  <c r="N254" i="22"/>
  <c r="N244" i="22"/>
  <c r="N234" i="22"/>
  <c r="N237" i="22"/>
  <c r="N252" i="22"/>
  <c r="N251" i="22"/>
  <c r="N230" i="22"/>
  <c r="N226" i="22"/>
  <c r="N255" i="22"/>
  <c r="N247" i="22"/>
  <c r="N245" i="22"/>
  <c r="N246" i="22"/>
  <c r="N223" i="22"/>
  <c r="N228" i="22"/>
  <c r="N249" i="22"/>
  <c r="N236" i="22"/>
  <c r="T5" i="22"/>
  <c r="V156" i="22" s="1"/>
  <c r="AP106" i="22"/>
  <c r="AP108" i="22"/>
  <c r="AR253" i="22"/>
  <c r="AK114" i="22"/>
  <c r="AP52" i="22"/>
  <c r="AX250" i="22"/>
  <c r="AR244" i="22"/>
  <c r="AR245" i="22"/>
  <c r="AP45" i="22"/>
  <c r="S146" i="22" s="1"/>
  <c r="AP56" i="22"/>
  <c r="AP111" i="22"/>
  <c r="AK45" i="22"/>
  <c r="H143" i="22" s="1"/>
  <c r="AR221" i="22"/>
  <c r="T221" i="22"/>
  <c r="T242" i="22"/>
  <c r="T243" i="22"/>
  <c r="N225" i="22"/>
  <c r="T241" i="22"/>
  <c r="T240" i="22"/>
  <c r="T223" i="22"/>
  <c r="T224" i="22"/>
  <c r="V106" i="20" l="1"/>
  <c r="W106" i="20" s="1"/>
  <c r="V107" i="20"/>
  <c r="W107" i="20" s="1"/>
  <c r="V119" i="20"/>
  <c r="W119" i="20" s="1"/>
  <c r="V115" i="20"/>
  <c r="W115" i="20" s="1"/>
  <c r="V111" i="20"/>
  <c r="W111" i="20" s="1"/>
  <c r="V118" i="20"/>
  <c r="W118" i="20" s="1"/>
  <c r="V114" i="20"/>
  <c r="W114" i="20" s="1"/>
  <c r="V110" i="20"/>
  <c r="W110" i="20" s="1"/>
  <c r="V121" i="20"/>
  <c r="W121" i="20" s="1"/>
  <c r="V117" i="20"/>
  <c r="W117" i="20" s="1"/>
  <c r="V113" i="20"/>
  <c r="W113" i="20" s="1"/>
  <c r="V109" i="20"/>
  <c r="W109" i="20" s="1"/>
  <c r="V105" i="20"/>
  <c r="W105" i="20" s="1"/>
  <c r="V120" i="20"/>
  <c r="W120" i="20" s="1"/>
  <c r="V116" i="20"/>
  <c r="W116" i="20" s="1"/>
  <c r="V112" i="20"/>
  <c r="W112" i="20" s="1"/>
  <c r="R105" i="20"/>
  <c r="R80" i="20" s="1"/>
  <c r="R81" i="20" s="1"/>
  <c r="U79" i="20"/>
  <c r="BD254" i="22"/>
  <c r="AX254" i="22"/>
  <c r="BD228" i="22"/>
  <c r="AX228" i="22"/>
  <c r="BD247" i="22"/>
  <c r="AX247" i="22"/>
  <c r="BD226" i="22"/>
  <c r="AX226" i="22"/>
  <c r="BD237" i="22"/>
  <c r="AX237" i="22"/>
  <c r="AX244" i="22"/>
  <c r="BD229" i="22"/>
  <c r="AX229" i="22"/>
  <c r="BD236" i="22"/>
  <c r="AX236" i="22"/>
  <c r="BD246" i="22"/>
  <c r="AX246" i="22"/>
  <c r="BD235" i="22"/>
  <c r="AX235" i="22"/>
  <c r="AR233" i="22"/>
  <c r="BD232" i="22"/>
  <c r="AX232" i="22"/>
  <c r="BD249" i="22"/>
  <c r="AX249" i="22"/>
  <c r="BD255" i="22"/>
  <c r="AX255" i="22"/>
  <c r="BD230" i="22"/>
  <c r="AX230" i="22"/>
  <c r="BD252" i="22"/>
  <c r="AX252" i="22"/>
  <c r="BD234" i="22"/>
  <c r="AX234" i="22"/>
  <c r="BD248" i="22"/>
  <c r="AX248" i="22"/>
  <c r="N233" i="22"/>
  <c r="BD227" i="22"/>
  <c r="AX227" i="22"/>
  <c r="BD245" i="22"/>
  <c r="AX245" i="22"/>
  <c r="BD251" i="22"/>
  <c r="AX251" i="22"/>
  <c r="BD231" i="22"/>
  <c r="AX231" i="22"/>
  <c r="N224" i="22"/>
  <c r="AX221" i="22"/>
  <c r="T239" i="22"/>
  <c r="AR242" i="22"/>
  <c r="AR240" i="22"/>
  <c r="AR241" i="22"/>
  <c r="AR243" i="22"/>
  <c r="AR222" i="22"/>
  <c r="T222" i="22"/>
  <c r="BD221" i="22"/>
  <c r="AR224" i="22"/>
  <c r="A80" i="11"/>
  <c r="A81" i="11" s="1"/>
  <c r="A82" i="11" s="1"/>
  <c r="A6" i="11"/>
  <c r="T84" i="20" l="1"/>
  <c r="G127" i="20" s="1"/>
  <c r="T105" i="20"/>
  <c r="G148" i="20" s="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41" i="11"/>
  <c r="A42" i="11" s="1"/>
  <c r="A43" i="11" s="1"/>
  <c r="A44" i="11" s="1"/>
  <c r="A45" i="11" s="1"/>
  <c r="A46" i="11" s="1"/>
  <c r="AX233" i="22"/>
  <c r="BD244" i="22"/>
  <c r="BD224" i="22"/>
  <c r="AX224" i="22"/>
  <c r="AR239" i="22"/>
  <c r="BD222" i="22"/>
  <c r="AX241" i="22"/>
  <c r="AX242" i="22"/>
  <c r="AR225" i="22"/>
  <c r="AR223" i="22"/>
  <c r="C66" i="23"/>
  <c r="C74" i="23"/>
  <c r="C22" i="23"/>
  <c r="C26" i="23"/>
  <c r="C24" i="23"/>
  <c r="C63" i="23"/>
  <c r="C64" i="23"/>
  <c r="C70" i="23"/>
  <c r="C31" i="23"/>
  <c r="C18" i="23"/>
  <c r="C34" i="23"/>
  <c r="C33" i="23"/>
  <c r="C77" i="23"/>
  <c r="C71" i="23"/>
  <c r="C73" i="23"/>
  <c r="C69" i="23"/>
  <c r="C72" i="23"/>
  <c r="C65" i="23"/>
  <c r="C35" i="23"/>
  <c r="C27" i="23"/>
  <c r="C75" i="23"/>
  <c r="C61" i="23"/>
  <c r="C30" i="23"/>
  <c r="C28" i="23"/>
  <c r="C19" i="23"/>
  <c r="C20" i="23"/>
  <c r="C76" i="23"/>
  <c r="C23" i="23"/>
  <c r="C68" i="23"/>
  <c r="C62" i="23"/>
  <c r="C25" i="23"/>
  <c r="C29" i="23"/>
  <c r="C32" i="23"/>
  <c r="A36" i="11"/>
  <c r="A37" i="11" s="1"/>
  <c r="A38" i="11" s="1"/>
  <c r="A39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61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18" i="11"/>
  <c r="C52" i="11"/>
  <c r="C51" i="11"/>
  <c r="C50" i="11"/>
  <c r="C49" i="11"/>
  <c r="C9" i="11"/>
  <c r="C8" i="11"/>
  <c r="C7" i="11"/>
  <c r="C6" i="11"/>
  <c r="W84" i="20" l="1"/>
  <c r="W80" i="20" s="1"/>
  <c r="A47" i="11"/>
  <c r="A48" i="11" s="1"/>
  <c r="BD233" i="22"/>
  <c r="BD240" i="22"/>
  <c r="AX240" i="22"/>
  <c r="BD243" i="22"/>
  <c r="AX243" i="22"/>
  <c r="AX239" i="22"/>
  <c r="AX222" i="22"/>
  <c r="BD242" i="22"/>
  <c r="BD241" i="22"/>
  <c r="AX223" i="22"/>
  <c r="BD225" i="22"/>
  <c r="AX225" i="22"/>
  <c r="C78" i="23"/>
  <c r="C21" i="23"/>
  <c r="C67" i="23"/>
  <c r="C34" i="11"/>
  <c r="C18" i="11"/>
  <c r="C23" i="11"/>
  <c r="C27" i="11"/>
  <c r="C31" i="11"/>
  <c r="C35" i="11"/>
  <c r="C63" i="11"/>
  <c r="C67" i="11"/>
  <c r="C73" i="11"/>
  <c r="C76" i="11"/>
  <c r="C77" i="11"/>
  <c r="C20" i="11"/>
  <c r="C24" i="11"/>
  <c r="C28" i="11"/>
  <c r="C32" i="11"/>
  <c r="C64" i="11"/>
  <c r="C68" i="11"/>
  <c r="C29" i="11"/>
  <c r="C33" i="11"/>
  <c r="C62" i="11"/>
  <c r="C65" i="11"/>
  <c r="C69" i="11"/>
  <c r="C74" i="11"/>
  <c r="C78" i="11"/>
  <c r="C71" i="11"/>
  <c r="C75" i="11"/>
  <c r="Y108" i="20" l="1"/>
  <c r="H152" i="20" s="1"/>
  <c r="Q40" i="27" s="1"/>
  <c r="Y120" i="20"/>
  <c r="H164" i="20" s="1"/>
  <c r="Q52" i="27" s="1"/>
  <c r="Y118" i="20"/>
  <c r="H162" i="20" s="1"/>
  <c r="Q50" i="27" s="1"/>
  <c r="Y105" i="20"/>
  <c r="H149" i="20" s="1"/>
  <c r="Q37" i="27" s="1"/>
  <c r="Y106" i="20"/>
  <c r="H150" i="20" s="1"/>
  <c r="Q38" i="27" s="1"/>
  <c r="Y109" i="20"/>
  <c r="H153" i="20" s="1"/>
  <c r="Q41" i="27" s="1"/>
  <c r="Y115" i="20"/>
  <c r="H159" i="20" s="1"/>
  <c r="Q47" i="27" s="1"/>
  <c r="Y116" i="20"/>
  <c r="H160" i="20" s="1"/>
  <c r="Q48" i="27" s="1"/>
  <c r="Y114" i="20"/>
  <c r="H158" i="20" s="1"/>
  <c r="Q46" i="27" s="1"/>
  <c r="Y117" i="20"/>
  <c r="H161" i="20" s="1"/>
  <c r="Q49" i="27" s="1"/>
  <c r="Y107" i="20"/>
  <c r="H151" i="20" s="1"/>
  <c r="Q39" i="27" s="1"/>
  <c r="Y111" i="20"/>
  <c r="H155" i="20" s="1"/>
  <c r="Q43" i="27" s="1"/>
  <c r="Y112" i="20"/>
  <c r="H156" i="20" s="1"/>
  <c r="Q44" i="27" s="1"/>
  <c r="Y110" i="20"/>
  <c r="H154" i="20" s="1"/>
  <c r="Q42" i="27" s="1"/>
  <c r="Y121" i="20"/>
  <c r="H165" i="20" s="1"/>
  <c r="Q53" i="27" s="1"/>
  <c r="Y113" i="20"/>
  <c r="H157" i="20" s="1"/>
  <c r="Q45" i="27" s="1"/>
  <c r="Y119" i="20"/>
  <c r="H163" i="20" s="1"/>
  <c r="Q51" i="27" s="1"/>
  <c r="Y92" i="20"/>
  <c r="H136" i="20" s="1"/>
  <c r="Q25" i="27" s="1"/>
  <c r="Y95" i="20"/>
  <c r="H139" i="20" s="1"/>
  <c r="Q28" i="27" s="1"/>
  <c r="Y85" i="20"/>
  <c r="H129" i="20" s="1"/>
  <c r="Q18" i="27" s="1"/>
  <c r="Y88" i="20"/>
  <c r="H132" i="20" s="1"/>
  <c r="Q21" i="27" s="1"/>
  <c r="Y98" i="20"/>
  <c r="H142" i="20" s="1"/>
  <c r="Q31" i="27" s="1"/>
  <c r="Y94" i="20"/>
  <c r="H138" i="20" s="1"/>
  <c r="Q27" i="27" s="1"/>
  <c r="Y86" i="20"/>
  <c r="H130" i="20" s="1"/>
  <c r="Q19" i="27" s="1"/>
  <c r="Y89" i="20"/>
  <c r="H133" i="20" s="1"/>
  <c r="Q22" i="27" s="1"/>
  <c r="Y96" i="20"/>
  <c r="H140" i="20" s="1"/>
  <c r="Q29" i="27" s="1"/>
  <c r="Y93" i="20"/>
  <c r="H137" i="20" s="1"/>
  <c r="Q26" i="27" s="1"/>
  <c r="Y99" i="20"/>
  <c r="H143" i="20" s="1"/>
  <c r="Q32" i="27" s="1"/>
  <c r="Y87" i="20"/>
  <c r="H131" i="20" s="1"/>
  <c r="Q20" i="27" s="1"/>
  <c r="Y97" i="20"/>
  <c r="H141" i="20" s="1"/>
  <c r="Q30" i="27" s="1"/>
  <c r="Y91" i="20"/>
  <c r="H135" i="20" s="1"/>
  <c r="Q24" i="27" s="1"/>
  <c r="Y90" i="20"/>
  <c r="H134" i="20" s="1"/>
  <c r="Q23" i="27" s="1"/>
  <c r="Y100" i="20"/>
  <c r="H144" i="20" s="1"/>
  <c r="Q33" i="27" s="1"/>
  <c r="Y84" i="20"/>
  <c r="H128" i="20" s="1"/>
  <c r="Q17" i="27" s="1"/>
  <c r="BD239" i="22"/>
  <c r="BD223" i="22"/>
  <c r="BJ226" i="22"/>
  <c r="BJ233" i="22"/>
  <c r="BJ237" i="22"/>
  <c r="BJ232" i="22"/>
  <c r="BJ228" i="22"/>
  <c r="BJ223" i="22"/>
  <c r="BJ227" i="22"/>
  <c r="BJ229" i="22"/>
  <c r="BJ222" i="22"/>
  <c r="BJ234" i="22"/>
  <c r="BJ231" i="22"/>
  <c r="BJ236" i="22"/>
  <c r="BJ224" i="22"/>
  <c r="BJ235" i="22"/>
  <c r="BJ230" i="22"/>
  <c r="BJ225" i="22"/>
  <c r="BJ254" i="22"/>
  <c r="BJ251" i="22"/>
  <c r="BJ249" i="22"/>
  <c r="BJ243" i="22"/>
  <c r="BJ245" i="22"/>
  <c r="BJ242" i="22"/>
  <c r="BJ248" i="22"/>
  <c r="BJ255" i="22"/>
  <c r="BJ240" i="22"/>
  <c r="BJ250" i="22"/>
  <c r="BJ244" i="22"/>
  <c r="BJ253" i="22"/>
  <c r="BJ246" i="22"/>
  <c r="BJ241" i="22"/>
  <c r="BJ247" i="22"/>
  <c r="BJ252" i="22"/>
  <c r="E20" i="23"/>
  <c r="E27" i="23"/>
  <c r="E68" i="23"/>
  <c r="E24" i="23"/>
  <c r="E29" i="23"/>
  <c r="E19" i="23"/>
  <c r="E71" i="23"/>
  <c r="E76" i="23"/>
  <c r="E18" i="23"/>
  <c r="E78" i="23"/>
  <c r="E21" i="23"/>
  <c r="E26" i="23"/>
  <c r="E75" i="23"/>
  <c r="E34" i="23"/>
  <c r="E64" i="23"/>
  <c r="E65" i="23"/>
  <c r="E72" i="23"/>
  <c r="E67" i="23"/>
  <c r="E62" i="23"/>
  <c r="E35" i="23"/>
  <c r="E22" i="23"/>
  <c r="E77" i="23"/>
  <c r="E63" i="23"/>
  <c r="E74" i="23"/>
  <c r="E69" i="23"/>
  <c r="E25" i="23"/>
  <c r="E61" i="23"/>
  <c r="E32" i="23"/>
  <c r="E23" i="23"/>
  <c r="E73" i="23"/>
  <c r="E70" i="23"/>
  <c r="E33" i="23"/>
  <c r="E30" i="23"/>
  <c r="E31" i="23"/>
  <c r="E28" i="23"/>
  <c r="E66" i="23"/>
  <c r="C25" i="11"/>
  <c r="C72" i="11"/>
  <c r="C66" i="11"/>
  <c r="C22" i="11"/>
  <c r="C61" i="11"/>
  <c r="C70" i="11"/>
  <c r="C30" i="11"/>
  <c r="C19" i="11"/>
  <c r="C26" i="11"/>
  <c r="C21" i="11"/>
  <c r="AM180" i="22"/>
  <c r="S210" i="22"/>
  <c r="T181" i="22"/>
  <c r="X138" i="22"/>
  <c r="J138" i="22"/>
  <c r="X137" i="22"/>
  <c r="J137" i="22"/>
  <c r="X136" i="22"/>
  <c r="J136" i="22"/>
  <c r="X135" i="22"/>
  <c r="J135" i="22"/>
  <c r="BJ239" i="22" l="1"/>
  <c r="BJ221" i="22"/>
  <c r="E34" i="11"/>
  <c r="E30" i="11"/>
  <c r="E33" i="11"/>
  <c r="E62" i="11"/>
  <c r="E31" i="11"/>
  <c r="E32" i="11"/>
  <c r="E61" i="11"/>
  <c r="E28" i="11"/>
  <c r="E29" i="11"/>
  <c r="E35" i="11"/>
  <c r="E67" i="11" l="1"/>
  <c r="E65" i="11"/>
  <c r="E72" i="11"/>
  <c r="E73" i="11"/>
  <c r="E71" i="11"/>
  <c r="E63" i="11"/>
  <c r="E68" i="11"/>
  <c r="E78" i="11"/>
  <c r="E69" i="11"/>
  <c r="E70" i="11"/>
  <c r="E77" i="11"/>
  <c r="E76" i="11"/>
  <c r="E75" i="11"/>
  <c r="E64" i="11"/>
  <c r="E66" i="11"/>
  <c r="E74" i="11"/>
  <c r="E27" i="11"/>
  <c r="E24" i="11"/>
  <c r="E22" i="11"/>
  <c r="E19" i="11"/>
  <c r="E20" i="11"/>
  <c r="E21" i="11"/>
  <c r="E25" i="11"/>
  <c r="E26" i="11"/>
  <c r="E23" i="11"/>
  <c r="E18" i="11"/>
  <c r="G66" i="23" l="1"/>
  <c r="G35" i="23"/>
  <c r="G69" i="23"/>
  <c r="G72" i="23"/>
  <c r="G19" i="23"/>
  <c r="G75" i="23"/>
  <c r="G73" i="23"/>
  <c r="G68" i="23"/>
  <c r="G67" i="23"/>
  <c r="G20" i="23"/>
  <c r="G62" i="23"/>
  <c r="G34" i="23"/>
  <c r="G32" i="23"/>
  <c r="G24" i="23"/>
  <c r="G27" i="23"/>
  <c r="G76" i="23"/>
  <c r="G61" i="23"/>
  <c r="G25" i="23"/>
  <c r="G22" i="23"/>
  <c r="G23" i="23"/>
  <c r="G71" i="23"/>
  <c r="G31" i="23"/>
  <c r="G78" i="23"/>
  <c r="G63" i="23"/>
  <c r="G74" i="23"/>
  <c r="G29" i="23"/>
  <c r="G28" i="23"/>
  <c r="G21" i="23"/>
  <c r="G65" i="23"/>
  <c r="G64" i="23"/>
  <c r="G33" i="23"/>
  <c r="G26" i="23"/>
  <c r="G18" i="23"/>
  <c r="G70" i="23"/>
  <c r="G30" i="23"/>
  <c r="G77" i="23"/>
  <c r="F81" i="23"/>
  <c r="F38" i="23" l="1"/>
  <c r="E38" i="11"/>
  <c r="G28" i="11"/>
  <c r="G33" i="11"/>
  <c r="G76" i="11"/>
  <c r="G77" i="11"/>
  <c r="G67" i="11"/>
  <c r="G29" i="11"/>
  <c r="G31" i="11"/>
  <c r="G32" i="11"/>
  <c r="G18" i="11"/>
  <c r="G78" i="11"/>
  <c r="G72" i="11"/>
  <c r="G35" i="11"/>
  <c r="G30" i="11"/>
  <c r="G34" i="11"/>
  <c r="B5" i="22"/>
  <c r="A4" i="11"/>
  <c r="AQ180" i="22" l="1"/>
  <c r="AB181" i="22" s="1"/>
  <c r="AG181" i="22" s="1"/>
  <c r="G64" i="11"/>
  <c r="G63" i="11"/>
  <c r="G65" i="11"/>
  <c r="G69" i="11"/>
  <c r="G73" i="11"/>
  <c r="G70" i="11"/>
  <c r="G71" i="11"/>
  <c r="G68" i="11"/>
  <c r="G75" i="11"/>
  <c r="G74" i="11"/>
  <c r="G62" i="11"/>
  <c r="G66" i="11"/>
  <c r="G61" i="11"/>
  <c r="G19" i="11"/>
  <c r="G22" i="11"/>
  <c r="G25" i="11"/>
  <c r="G27" i="11"/>
  <c r="G21" i="11"/>
  <c r="G20" i="11"/>
  <c r="G24" i="11"/>
  <c r="G23" i="11"/>
  <c r="G26" i="11"/>
  <c r="L186" i="22" l="1"/>
  <c r="R186" i="22" s="1"/>
  <c r="AC203" i="22" s="1"/>
  <c r="Q137" i="22"/>
  <c r="AH137" i="22" s="1"/>
  <c r="E81" i="11"/>
  <c r="I61" i="23" l="1"/>
  <c r="I18" i="23"/>
  <c r="I61" i="11" l="1"/>
  <c r="I18" i="11" l="1"/>
  <c r="Y157" i="22"/>
  <c r="J215" i="22" l="1"/>
  <c r="N216" i="22" s="1"/>
  <c r="R169" i="22" l="1"/>
  <c r="W169" i="22" s="1"/>
  <c r="R192" i="22"/>
  <c r="W192" i="22" s="1"/>
  <c r="Q136" i="22" l="1"/>
  <c r="AH136" i="22" s="1"/>
  <c r="L174" i="22"/>
  <c r="R174" i="22" s="1"/>
  <c r="V203" i="22" s="1"/>
  <c r="Q138" i="22"/>
  <c r="AH138" i="22" s="1"/>
  <c r="L197" i="22"/>
  <c r="R197" i="22" s="1"/>
  <c r="AK203" i="22" s="1"/>
  <c r="J134" i="22"/>
  <c r="J139" i="22" s="1"/>
  <c r="S147" i="22"/>
  <c r="AB146" i="22" s="1"/>
  <c r="AC158" i="22" l="1"/>
  <c r="AN157" i="22" s="1"/>
  <c r="L162" i="22" s="1"/>
  <c r="R162" i="22" s="1"/>
  <c r="Q135" i="22" l="1"/>
  <c r="AH135" i="22" s="1"/>
  <c r="L151" i="22"/>
  <c r="Q134" i="22"/>
  <c r="AH134" i="22" s="1"/>
  <c r="O203" i="22" l="1"/>
  <c r="R151" i="22"/>
  <c r="H203" i="22" s="1"/>
  <c r="G204" i="22" l="1"/>
  <c r="S209" i="22"/>
  <c r="S208" i="22" l="1"/>
  <c r="AH139" i="22"/>
  <c r="N215" i="22"/>
  <c r="T215" i="22" s="1"/>
  <c r="Z208" i="22" l="1"/>
  <c r="AP139" i="22" s="1"/>
</calcChain>
</file>

<file path=xl/sharedStrings.xml><?xml version="1.0" encoding="utf-8"?>
<sst xmlns="http://schemas.openxmlformats.org/spreadsheetml/2006/main" count="1045" uniqueCount="481">
  <si>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6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</si>
  <si>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6" type="noConversion"/>
  </si>
  <si>
    <t>등록번호</t>
    <phoneticPr fontId="6" type="noConversion"/>
  </si>
  <si>
    <r>
      <rPr>
        <sz val="8"/>
        <rFont val="맑은 고딕"/>
        <family val="3"/>
        <charset val="129"/>
      </rPr>
      <t>접수번호</t>
    </r>
    <phoneticPr fontId="6" type="noConversion"/>
  </si>
  <si>
    <r>
      <rPr>
        <sz val="8"/>
        <rFont val="맑은 고딕"/>
        <family val="3"/>
        <charset val="129"/>
      </rPr>
      <t>의뢰기관</t>
    </r>
    <phoneticPr fontId="6" type="noConversion"/>
  </si>
  <si>
    <r>
      <rPr>
        <sz val="8"/>
        <rFont val="맑은 고딕"/>
        <family val="3"/>
        <charset val="129"/>
      </rPr>
      <t>교정일자</t>
    </r>
    <phoneticPr fontId="6" type="noConversion"/>
  </si>
  <si>
    <r>
      <rPr>
        <sz val="8"/>
        <rFont val="맑은 고딕"/>
        <family val="3"/>
        <charset val="129"/>
      </rPr>
      <t>기기명</t>
    </r>
    <phoneticPr fontId="6" type="noConversion"/>
  </si>
  <si>
    <t>교정절차서1</t>
    <phoneticPr fontId="6" type="noConversion"/>
  </si>
  <si>
    <r>
      <rPr>
        <sz val="8"/>
        <rFont val="맑은 고딕"/>
        <family val="3"/>
        <charset val="129"/>
      </rPr>
      <t>제작회사</t>
    </r>
    <phoneticPr fontId="6" type="noConversion"/>
  </si>
  <si>
    <t>교정절차서2</t>
    <phoneticPr fontId="6" type="noConversion"/>
  </si>
  <si>
    <r>
      <rPr>
        <sz val="8"/>
        <rFont val="맑은 고딕"/>
        <family val="3"/>
        <charset val="129"/>
      </rPr>
      <t>형식</t>
    </r>
    <phoneticPr fontId="6" type="noConversion"/>
  </si>
  <si>
    <t>접수확인자</t>
    <phoneticPr fontId="6" type="noConversion"/>
  </si>
  <si>
    <r>
      <rPr>
        <sz val="8"/>
        <rFont val="맑은 고딕"/>
        <family val="3"/>
        <charset val="129"/>
      </rPr>
      <t>기기번호</t>
    </r>
    <phoneticPr fontId="6" type="noConversion"/>
  </si>
  <si>
    <t>인증교정자</t>
    <phoneticPr fontId="6" type="noConversion"/>
  </si>
  <si>
    <t>기술책임자</t>
    <phoneticPr fontId="6" type="noConversion"/>
  </si>
  <si>
    <r>
      <rPr>
        <sz val="8"/>
        <rFont val="맑은 고딕"/>
        <family val="3"/>
        <charset val="129"/>
      </rPr>
      <t>교정주기</t>
    </r>
    <phoneticPr fontId="6" type="noConversion"/>
  </si>
  <si>
    <r>
      <t>KOLAS</t>
    </r>
    <r>
      <rPr>
        <sz val="8"/>
        <rFont val="맑은 고딕"/>
        <family val="3"/>
        <charset val="129"/>
      </rPr>
      <t>유무</t>
    </r>
    <phoneticPr fontId="6" type="noConversion"/>
  </si>
  <si>
    <t>1: KOLAS 성적서
0: 비공인성적서</t>
    <phoneticPr fontId="6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</si>
  <si>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6" type="noConversion"/>
  </si>
  <si>
    <r>
      <rPr>
        <sz val="8"/>
        <rFont val="맑은 고딕"/>
        <family val="3"/>
        <charset val="129"/>
      </rPr>
      <t>최저온도</t>
    </r>
    <phoneticPr fontId="6" type="noConversion"/>
  </si>
  <si>
    <t>최저습도</t>
    <phoneticPr fontId="6" type="noConversion"/>
  </si>
  <si>
    <t>최저기압</t>
    <phoneticPr fontId="6" type="noConversion"/>
  </si>
  <si>
    <t>교정장소</t>
    <phoneticPr fontId="6" type="noConversion"/>
  </si>
  <si>
    <t>0: KC00-011 고정표준실
1: 현장교정
4: KC10-244 고정표준실</t>
    <phoneticPr fontId="6" type="noConversion"/>
  </si>
  <si>
    <r>
      <rPr>
        <sz val="8"/>
        <rFont val="맑은 고딕"/>
        <family val="3"/>
        <charset val="129"/>
      </rPr>
      <t>최고온도</t>
    </r>
    <phoneticPr fontId="6" type="noConversion"/>
  </si>
  <si>
    <r>
      <rPr>
        <sz val="8"/>
        <rFont val="맑은 고딕"/>
        <family val="3"/>
        <charset val="129"/>
      </rPr>
      <t>최고습도</t>
    </r>
    <phoneticPr fontId="6" type="noConversion"/>
  </si>
  <si>
    <t>최고기압</t>
    <phoneticPr fontId="6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</si>
  <si>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6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</si>
  <si>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6" type="noConversion"/>
  </si>
  <si>
    <r>
      <rPr>
        <sz val="8"/>
        <rFont val="맑은 고딕"/>
        <family val="3"/>
        <charset val="129"/>
      </rPr>
      <t>등록번호</t>
    </r>
    <phoneticPr fontId="6" type="noConversion"/>
  </si>
  <si>
    <t>기기명</t>
    <phoneticPr fontId="6" type="noConversion"/>
  </si>
  <si>
    <t>제작회사</t>
    <phoneticPr fontId="6" type="noConversion"/>
  </si>
  <si>
    <t>기기번호</t>
    <phoneticPr fontId="6" type="noConversion"/>
  </si>
  <si>
    <t>차기교정예정일자</t>
    <phoneticPr fontId="6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</si>
  <si>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6" type="noConversion"/>
  </si>
  <si>
    <t>세부분류코드</t>
    <phoneticPr fontId="6" type="noConversion"/>
  </si>
  <si>
    <t xml:space="preserve"> 성적서발급번호(Certificate No) :</t>
    <phoneticPr fontId="6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</si>
  <si>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6" type="noConversion"/>
  </si>
  <si>
    <t>전체</t>
    <phoneticPr fontId="6" type="noConversion"/>
  </si>
  <si>
    <t>특이사항</t>
    <phoneticPr fontId="6" type="noConversion"/>
  </si>
  <si>
    <t>PASS</t>
    <phoneticPr fontId="6" type="noConversion"/>
  </si>
  <si>
    <t>FIAL</t>
    <phoneticPr fontId="6" type="noConversion"/>
  </si>
  <si>
    <t>교정자 확인</t>
    <phoneticPr fontId="6" type="noConversion"/>
  </si>
  <si>
    <t>확인전</t>
  </si>
  <si>
    <r>
      <t xml:space="preserve">1. </t>
    </r>
    <r>
      <rPr>
        <b/>
        <sz val="9"/>
        <rFont val="돋움"/>
        <family val="3"/>
        <charset val="129"/>
      </rPr>
      <t>측정결과</t>
    </r>
    <phoneticPr fontId="6" type="noConversion"/>
  </si>
  <si>
    <t>[Torque Calibration]</t>
    <phoneticPr fontId="6" type="noConversion"/>
  </si>
  <si>
    <t>CONDITION</t>
    <phoneticPr fontId="6" type="noConversion"/>
  </si>
  <si>
    <t>SPEC</t>
    <phoneticPr fontId="6" type="noConversion"/>
  </si>
  <si>
    <t>CMC</t>
    <phoneticPr fontId="6" type="noConversion"/>
  </si>
  <si>
    <t>DUT형식</t>
    <phoneticPr fontId="6" type="noConversion"/>
  </si>
  <si>
    <t>분해능</t>
    <phoneticPr fontId="6" type="noConversion"/>
  </si>
  <si>
    <t>분해능단위</t>
    <phoneticPr fontId="6" type="noConversion"/>
  </si>
  <si>
    <t>MIN</t>
    <phoneticPr fontId="6" type="noConversion"/>
  </si>
  <si>
    <t>MAX</t>
    <phoneticPr fontId="6" type="noConversion"/>
  </si>
  <si>
    <t>UNIT</t>
    <phoneticPr fontId="6" type="noConversion"/>
  </si>
  <si>
    <t>1차</t>
    <phoneticPr fontId="6" type="noConversion"/>
  </si>
  <si>
    <t>2차</t>
    <phoneticPr fontId="6" type="noConversion"/>
  </si>
  <si>
    <t>3차</t>
    <phoneticPr fontId="6" type="noConversion"/>
  </si>
  <si>
    <t>단위</t>
  </si>
  <si>
    <t>교정토크</t>
    <phoneticPr fontId="6" type="noConversion"/>
  </si>
  <si>
    <r>
      <t>1</t>
    </r>
    <r>
      <rPr>
        <b/>
        <sz val="9"/>
        <color indexed="9"/>
        <rFont val="돋움"/>
        <family val="3"/>
        <charset val="129"/>
      </rPr>
      <t>차</t>
    </r>
    <phoneticPr fontId="6" type="noConversion"/>
  </si>
  <si>
    <r>
      <t>2</t>
    </r>
    <r>
      <rPr>
        <b/>
        <sz val="9"/>
        <color indexed="9"/>
        <rFont val="돋움"/>
        <family val="3"/>
        <charset val="129"/>
      </rPr>
      <t>차</t>
    </r>
    <phoneticPr fontId="6" type="noConversion"/>
  </si>
  <si>
    <r>
      <t>3</t>
    </r>
    <r>
      <rPr>
        <b/>
        <sz val="9"/>
        <color indexed="9"/>
        <rFont val="돋움"/>
        <family val="3"/>
        <charset val="129"/>
      </rPr>
      <t>차</t>
    </r>
    <phoneticPr fontId="6" type="noConversion"/>
  </si>
  <si>
    <t>사전부하</t>
    <phoneticPr fontId="6" type="noConversion"/>
  </si>
  <si>
    <t>측정결과</t>
    <phoneticPr fontId="6" type="noConversion"/>
  </si>
  <si>
    <r>
      <t>N</t>
    </r>
    <r>
      <rPr>
        <b/>
        <sz val="9"/>
        <color indexed="9"/>
        <rFont val="돋움"/>
        <family val="3"/>
        <charset val="129"/>
      </rPr>
      <t>·</t>
    </r>
    <r>
      <rPr>
        <b/>
        <sz val="9"/>
        <color indexed="9"/>
        <rFont val="Tahoma"/>
        <family val="2"/>
      </rPr>
      <t>m</t>
    </r>
    <phoneticPr fontId="6" type="noConversion"/>
  </si>
  <si>
    <t>단위</t>
    <phoneticPr fontId="6" type="noConversion"/>
  </si>
  <si>
    <t>lbf·in</t>
  </si>
  <si>
    <t>시계방향</t>
    <phoneticPr fontId="6" type="noConversion"/>
  </si>
  <si>
    <t>포함인자</t>
    <phoneticPr fontId="6" type="noConversion"/>
  </si>
  <si>
    <t>시계방향</t>
    <phoneticPr fontId="6" type="noConversion"/>
  </si>
  <si>
    <t>반시계방향</t>
    <phoneticPr fontId="6" type="noConversion"/>
  </si>
  <si>
    <t>최소눈금</t>
    <phoneticPr fontId="6" type="noConversion"/>
  </si>
  <si>
    <t>CMC 검토</t>
    <phoneticPr fontId="6" type="noConversion"/>
  </si>
  <si>
    <r>
      <t xml:space="preserve">(신뢰수준 약 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</t>
    </r>
    <phoneticPr fontId="6" type="noConversion"/>
  </si>
  <si>
    <t>a'</t>
    <phoneticPr fontId="6" type="noConversion"/>
  </si>
  <si>
    <t>: 교정시 토크측정기의 사용 온도 편차에 의한 상대불확도</t>
    <phoneticPr fontId="6" type="noConversion"/>
  </si>
  <si>
    <t>: 토크측정기의 감도 드리프트에 의한 상대불확도</t>
    <phoneticPr fontId="6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</si>
  <si>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6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</si>
  <si>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6" type="noConversion"/>
  </si>
  <si>
    <t>◆ 측정불확도 추정보고서 ◆</t>
    <phoneticPr fontId="6" type="noConversion"/>
  </si>
  <si>
    <t>■ 측정기본정보</t>
    <phoneticPr fontId="6" type="noConversion"/>
  </si>
  <si>
    <t>최대용량</t>
    <phoneticPr fontId="6" type="noConversion"/>
  </si>
  <si>
    <t>분해능</t>
    <phoneticPr fontId="6" type="noConversion"/>
  </si>
  <si>
    <t>단위</t>
    <phoneticPr fontId="6" type="noConversion"/>
  </si>
  <si>
    <t>■ 측정 결과</t>
    <phoneticPr fontId="6" type="noConversion"/>
  </si>
  <si>
    <t>1차</t>
    <phoneticPr fontId="6" type="noConversion"/>
  </si>
  <si>
    <t>2차</t>
    <phoneticPr fontId="6" type="noConversion"/>
  </si>
  <si>
    <t>3차</t>
    <phoneticPr fontId="6" type="noConversion"/>
  </si>
  <si>
    <t>2-1. 순지시값 계산</t>
    <phoneticPr fontId="6" type="noConversion"/>
  </si>
  <si>
    <t>교정곡선</t>
    <phoneticPr fontId="6" type="noConversion"/>
  </si>
  <si>
    <t>b'</t>
    <phoneticPr fontId="6" type="noConversion"/>
  </si>
  <si>
    <t>교정토크</t>
    <phoneticPr fontId="6" type="noConversion"/>
  </si>
  <si>
    <t>표준편차</t>
    <phoneticPr fontId="6" type="noConversion"/>
  </si>
  <si>
    <t>4-1. 순지시값 계산</t>
    <phoneticPr fontId="6" type="noConversion"/>
  </si>
  <si>
    <t>■ 수학적 모델</t>
    <phoneticPr fontId="6" type="noConversion"/>
  </si>
  <si>
    <t>: 반복성에 의한 상대표준불확도</t>
    <phoneticPr fontId="6" type="noConversion"/>
  </si>
  <si>
    <t>: 분해능에 의한 상대표준불확도</t>
    <phoneticPr fontId="6" type="noConversion"/>
  </si>
  <si>
    <t>: 토크 측정기의 상대표준불확도</t>
    <phoneticPr fontId="6" type="noConversion"/>
  </si>
  <si>
    <t>: 교정시 토크측정기의 상대합성표준불확도</t>
    <phoneticPr fontId="6" type="noConversion"/>
  </si>
  <si>
    <t>■ 불확도 총괄표</t>
    <phoneticPr fontId="6" type="noConversion"/>
  </si>
  <si>
    <t>불확도 성분</t>
    <phoneticPr fontId="6" type="noConversion"/>
  </si>
  <si>
    <t>추정값</t>
    <phoneticPr fontId="6" type="noConversion"/>
  </si>
  <si>
    <t>상대표준불확도</t>
    <phoneticPr fontId="6" type="noConversion"/>
  </si>
  <si>
    <t>확률분포</t>
    <phoneticPr fontId="6" type="noConversion"/>
  </si>
  <si>
    <t>감도계수</t>
    <phoneticPr fontId="6" type="noConversion"/>
  </si>
  <si>
    <t>불확도 기여량</t>
    <phoneticPr fontId="6" type="noConversion"/>
  </si>
  <si>
    <t>자유도</t>
    <phoneticPr fontId="6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</si>
  <si>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6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</si>
  <si>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6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</si>
  <si>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6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</si>
  <si>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</t>
    </r>
    <phoneticPr fontId="6" type="noConversion"/>
  </si>
  <si>
    <t>A</t>
    <phoneticPr fontId="6" type="noConversion"/>
  </si>
  <si>
    <t>B</t>
    <phoneticPr fontId="6" type="noConversion"/>
  </si>
  <si>
    <t>∞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</si>
  <si>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</si>
  <si>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</si>
  <si>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</si>
  <si>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G</t>
    <phoneticPr fontId="6" type="noConversion"/>
  </si>
  <si>
    <t>-</t>
    <phoneticPr fontId="6" type="noConversion"/>
  </si>
  <si>
    <t>■ 표준불확도 성분의 계산</t>
    <phoneticPr fontId="6" type="noConversion"/>
  </si>
  <si>
    <t xml:space="preserve">A1.  추정값 : </t>
    <phoneticPr fontId="6" type="noConversion"/>
  </si>
  <si>
    <t xml:space="preserve">A2. 상대표준 불확도 : </t>
    <phoneticPr fontId="6" type="noConversion"/>
  </si>
  <si>
    <t>=</t>
    <phoneticPr fontId="6" type="noConversion"/>
  </si>
  <si>
    <t>×</t>
    <phoneticPr fontId="6" type="noConversion"/>
  </si>
  <si>
    <t>평균</t>
    <phoneticPr fontId="6" type="noConversion"/>
  </si>
  <si>
    <t xml:space="preserve">A3. 확률분포 : </t>
    <phoneticPr fontId="6" type="noConversion"/>
  </si>
  <si>
    <t>t</t>
    <phoneticPr fontId="6" type="noConversion"/>
  </si>
  <si>
    <t>A4. 감도계수 :</t>
    <phoneticPr fontId="6" type="noConversion"/>
  </si>
  <si>
    <t>A5. 불확도 기여량 :</t>
    <phoneticPr fontId="6" type="noConversion"/>
  </si>
  <si>
    <t>A6. 자유도 :</t>
    <phoneticPr fontId="6" type="noConversion"/>
  </si>
  <si>
    <t>B1. 추정값 :</t>
    <phoneticPr fontId="6" type="noConversion"/>
  </si>
  <si>
    <t>B2. 상대표준 불확도 :</t>
    <phoneticPr fontId="6" type="noConversion"/>
  </si>
  <si>
    <r>
      <t>* 토크렌치의 분해능 (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>) =</t>
    </r>
    <phoneticPr fontId="6" type="noConversion"/>
  </si>
  <si>
    <t>(</t>
    <phoneticPr fontId="6" type="noConversion"/>
  </si>
  <si>
    <t>)</t>
    <phoneticPr fontId="6" type="noConversion"/>
  </si>
  <si>
    <t>B3. 확률분포 :</t>
    <phoneticPr fontId="6" type="noConversion"/>
  </si>
  <si>
    <t>직사각형</t>
    <phoneticPr fontId="6" type="noConversion"/>
  </si>
  <si>
    <t>B4. 감도계수 :</t>
    <phoneticPr fontId="6" type="noConversion"/>
  </si>
  <si>
    <t>B5. 불확도 기여량 :</t>
    <phoneticPr fontId="6" type="noConversion"/>
  </si>
  <si>
    <t>B6. 자유도 :</t>
    <phoneticPr fontId="6" type="noConversion"/>
  </si>
  <si>
    <t>C1. 추정값 :</t>
    <phoneticPr fontId="6" type="noConversion"/>
  </si>
  <si>
    <t>C2. 상대표준 불확도 :</t>
    <phoneticPr fontId="6" type="noConversion"/>
  </si>
  <si>
    <r>
      <t xml:space="preserve">( 신뢰수준 약 95 %, </t>
    </r>
    <r>
      <rPr>
        <i/>
        <sz val="10"/>
        <rFont val="돋움"/>
        <family val="3"/>
        <charset val="129"/>
      </rPr>
      <t>k</t>
    </r>
    <r>
      <rPr>
        <sz val="10"/>
        <rFont val="맑은 고딕"/>
        <family val="3"/>
        <charset val="129"/>
        <scheme val="major"/>
      </rPr>
      <t>=2)</t>
    </r>
    <phoneticPr fontId="6" type="noConversion"/>
  </si>
  <si>
    <t>C3. 확률분포 :</t>
    <phoneticPr fontId="6" type="noConversion"/>
  </si>
  <si>
    <t>정규분포</t>
    <phoneticPr fontId="6" type="noConversion"/>
  </si>
  <si>
    <t>C4. 감도계수 :</t>
    <phoneticPr fontId="6" type="noConversion"/>
  </si>
  <si>
    <t>C5. 불확도 기여량 :</t>
    <phoneticPr fontId="6" type="noConversion"/>
  </si>
  <si>
    <t>C6. 자유도 :</t>
    <phoneticPr fontId="6" type="noConversion"/>
  </si>
  <si>
    <t>D1. 추정값 :</t>
    <phoneticPr fontId="6" type="noConversion"/>
  </si>
  <si>
    <t>D2. 상대표준 불확도 :</t>
    <phoneticPr fontId="6" type="noConversion"/>
  </si>
  <si>
    <r>
      <t>* 토크 측정기의 온도변화에 따른 감도변화 (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>) :</t>
    </r>
    <phoneticPr fontId="6" type="noConversion"/>
  </si>
  <si>
    <r>
      <t>* 토크 측정기 교정시 온도 - 토크렌치 교정시 온도 :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temp</t>
    </r>
    <r>
      <rPr>
        <sz val="10"/>
        <rFont val="맑은 고딕"/>
        <family val="3"/>
        <charset val="129"/>
        <scheme val="major"/>
      </rPr>
      <t>) =</t>
    </r>
    <phoneticPr fontId="6" type="noConversion"/>
  </si>
  <si>
    <t>D3. 확률분포 :</t>
    <phoneticPr fontId="6" type="noConversion"/>
  </si>
  <si>
    <t>D4. 감도계수 :</t>
    <phoneticPr fontId="6" type="noConversion"/>
  </si>
  <si>
    <t>D5. 불확도 기여량 :</t>
    <phoneticPr fontId="6" type="noConversion"/>
  </si>
  <si>
    <t>D6. 자유도 :</t>
    <phoneticPr fontId="6" type="noConversion"/>
  </si>
  <si>
    <t>E1. 추정값 :</t>
    <phoneticPr fontId="6" type="noConversion"/>
  </si>
  <si>
    <t>E2. 상대표준 불확도 :</t>
    <phoneticPr fontId="6" type="noConversion"/>
  </si>
  <si>
    <r>
      <t xml:space="preserve"> * 토크 측정기 감도 드리프트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drift</t>
    </r>
    <r>
      <rPr>
        <sz val="10"/>
        <rFont val="맑은 고딕"/>
        <family val="1"/>
        <scheme val="major"/>
      </rPr>
      <t>) :</t>
    </r>
    <phoneticPr fontId="6" type="noConversion"/>
  </si>
  <si>
    <t>E3. 확률분포 :</t>
    <phoneticPr fontId="6" type="noConversion"/>
  </si>
  <si>
    <t>E4. 감도계수 :</t>
    <phoneticPr fontId="6" type="noConversion"/>
  </si>
  <si>
    <t>E5. 불확도 기여량 :</t>
    <phoneticPr fontId="6" type="noConversion"/>
  </si>
  <si>
    <t>E6. 자유도 :</t>
    <phoneticPr fontId="6" type="noConversion"/>
  </si>
  <si>
    <t>■ 합성표준불확도 계산</t>
    <phoneticPr fontId="6" type="noConversion"/>
  </si>
  <si>
    <r>
      <t>)</t>
    </r>
    <r>
      <rPr>
        <vertAlign val="superscript"/>
        <sz val="10"/>
        <rFont val="맑은 고딕"/>
        <family val="3"/>
        <charset val="129"/>
        <scheme val="major"/>
      </rPr>
      <t>2</t>
    </r>
    <r>
      <rPr>
        <sz val="10"/>
        <rFont val="맑은 고딕"/>
        <family val="3"/>
        <charset val="129"/>
        <scheme val="major"/>
      </rPr>
      <t>+</t>
    </r>
    <phoneticPr fontId="6" type="noConversion"/>
  </si>
  <si>
    <r>
      <t>)</t>
    </r>
    <r>
      <rPr>
        <vertAlign val="superscript"/>
        <sz val="10"/>
        <rFont val="맑은 고딕"/>
        <family val="3"/>
        <charset val="129"/>
        <scheme val="major"/>
      </rPr>
      <t>2</t>
    </r>
    <phoneticPr fontId="6" type="noConversion"/>
  </si>
  <si>
    <t>■ 유효자유도</t>
    <phoneticPr fontId="6" type="noConversion"/>
  </si>
  <si>
    <t>■ 측정불확도</t>
    <phoneticPr fontId="6" type="noConversion"/>
  </si>
  <si>
    <t>사용온도편차</t>
    <phoneticPr fontId="6" type="noConversion"/>
  </si>
  <si>
    <t>상대합성</t>
    <phoneticPr fontId="6" type="noConversion"/>
  </si>
  <si>
    <t>시계방향</t>
    <phoneticPr fontId="6" type="noConversion"/>
  </si>
  <si>
    <t>반시계방향</t>
    <phoneticPr fontId="6" type="noConversion"/>
  </si>
  <si>
    <t>반복성</t>
    <phoneticPr fontId="6" type="noConversion"/>
  </si>
  <si>
    <t>■ 측정점 별 불확도 계산</t>
    <phoneticPr fontId="6" type="noConversion"/>
  </si>
  <si>
    <t>교정방향</t>
    <phoneticPr fontId="6" type="noConversion"/>
  </si>
  <si>
    <t>기준기</t>
    <phoneticPr fontId="6" type="noConversion"/>
  </si>
  <si>
    <t>드리프트</t>
    <phoneticPr fontId="6" type="noConversion"/>
  </si>
  <si>
    <t>유효자유도</t>
    <phoneticPr fontId="6" type="noConversion"/>
  </si>
  <si>
    <t>상대확장</t>
    <phoneticPr fontId="6" type="noConversion"/>
  </si>
  <si>
    <t>CALIBRATION RESULT</t>
    <phoneticPr fontId="6" type="noConversion"/>
  </si>
  <si>
    <t>부록</t>
    <phoneticPr fontId="6" type="noConversion"/>
  </si>
  <si>
    <t>판정결과</t>
    <phoneticPr fontId="6" type="noConversion"/>
  </si>
  <si>
    <t>-  다음 -</t>
    <phoneticPr fontId="6" type="noConversion"/>
  </si>
  <si>
    <t>번호</t>
  </si>
  <si>
    <t>등록번호</t>
  </si>
  <si>
    <t>기준기명(종류)</t>
  </si>
  <si>
    <t>측정방향</t>
  </si>
  <si>
    <t>명목값</t>
  </si>
  <si>
    <t>기준값</t>
  </si>
  <si>
    <t>측정값</t>
  </si>
  <si>
    <t>보정값</t>
  </si>
  <si>
    <t>불확도 1</t>
  </si>
  <si>
    <t>불확도 2</t>
  </si>
  <si>
    <t>불확도 단위</t>
  </si>
  <si>
    <t>포함인자</t>
  </si>
  <si>
    <t>최소눈금</t>
  </si>
  <si>
    <t>감도드리프트</t>
  </si>
  <si>
    <t>a´</t>
  </si>
  <si>
    <t>b´</t>
  </si>
  <si>
    <t>c´</t>
  </si>
  <si>
    <t>교정일자</t>
  </si>
  <si>
    <t>MEASURED VALUE (CW)</t>
    <phoneticPr fontId="6" type="noConversion"/>
  </si>
  <si>
    <t>MEASURED VALUE (CCW)</t>
    <phoneticPr fontId="6" type="noConversion"/>
  </si>
  <si>
    <t>명목값</t>
    <phoneticPr fontId="6" type="noConversion"/>
  </si>
  <si>
    <t>기준온도</t>
    <phoneticPr fontId="6" type="noConversion"/>
  </si>
  <si>
    <t>기준온도</t>
    <phoneticPr fontId="6" type="noConversion"/>
  </si>
  <si>
    <t>토크렌치
지시토크
(N·m)</t>
    <phoneticPr fontId="6" type="noConversion"/>
  </si>
  <si>
    <t>실토크
(N·m)</t>
    <phoneticPr fontId="6" type="noConversion"/>
  </si>
  <si>
    <t>상대정확도오차
(%)</t>
    <phoneticPr fontId="6" type="noConversion"/>
  </si>
  <si>
    <t>상대측정불확도
(%)</t>
    <phoneticPr fontId="6" type="noConversion"/>
  </si>
  <si>
    <t>● 반시계방향</t>
    <phoneticPr fontId="6" type="noConversion"/>
  </si>
  <si>
    <t>● 시계방향</t>
    <phoneticPr fontId="6" type="noConversion"/>
  </si>
  <si>
    <t>1. 토크렌치 정확도 교정</t>
    <phoneticPr fontId="6" type="noConversion"/>
  </si>
  <si>
    <t>2. HCT-CS-037-20303 에 따라 상대정확도오차 및 상대측정불확도를 계산하였음.</t>
  </si>
  <si>
    <t>● Clockwise</t>
    <phoneticPr fontId="6" type="noConversion"/>
  </si>
  <si>
    <t>1. Accuracy Calibration</t>
    <phoneticPr fontId="6" type="noConversion"/>
  </si>
  <si>
    <t>Torque Wrench
Indication Value
(N·m)</t>
    <phoneticPr fontId="6" type="noConversion"/>
  </si>
  <si>
    <t>Actual Torque Value
(N·m)</t>
    <phoneticPr fontId="6" type="noConversion"/>
  </si>
  <si>
    <t>Relative accuracy Error
(%)</t>
    <phoneticPr fontId="6" type="noConversion"/>
  </si>
  <si>
    <t>Relative measurement uncertainty
(%)</t>
    <phoneticPr fontId="6" type="noConversion"/>
  </si>
  <si>
    <t>● Counter Clockwise</t>
    <phoneticPr fontId="6" type="noConversion"/>
  </si>
  <si>
    <r>
      <rPr>
        <b/>
        <sz val="9"/>
        <color indexed="9"/>
        <rFont val="돋움"/>
        <family val="3"/>
        <charset val="129"/>
      </rPr>
      <t>토크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측정기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지시값</t>
    </r>
    <phoneticPr fontId="6" type="noConversion"/>
  </si>
  <si>
    <t>분해능 (N·m)</t>
  </si>
  <si>
    <t>(N·m)</t>
  </si>
  <si>
    <t>토크 측정기 지시값</t>
    <phoneticPr fontId="6" type="noConversion"/>
  </si>
  <si>
    <t>토크렌치의 교정 토크점
(지시값) (N·m)</t>
    <phoneticPr fontId="6" type="noConversion"/>
  </si>
  <si>
    <t>○ 시계방향</t>
    <phoneticPr fontId="6" type="noConversion"/>
  </si>
  <si>
    <t>1. 사전부하 측정결과</t>
    <phoneticPr fontId="6" type="noConversion"/>
  </si>
  <si>
    <t>2. 측정 결과</t>
    <phoneticPr fontId="6" type="noConversion"/>
  </si>
  <si>
    <r>
      <rPr>
        <i/>
        <sz val="10"/>
        <rFont val="Times New Roman"/>
        <family val="1"/>
      </rPr>
      <t>M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=</t>
    </r>
    <r>
      <rPr>
        <i/>
        <sz val="10"/>
        <rFont val="Times New Roman"/>
        <family val="1"/>
      </rPr>
      <t>a'</t>
    </r>
    <r>
      <rPr>
        <sz val="10"/>
        <rFont val="Times New Roman"/>
        <family val="1"/>
      </rPr>
      <t>×</t>
    </r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+</t>
    </r>
    <r>
      <rPr>
        <i/>
        <sz val="10"/>
        <rFont val="Times New Roman"/>
        <family val="1"/>
      </rPr>
      <t>b'</t>
    </r>
    <r>
      <rPr>
        <sz val="10"/>
        <rFont val="Times New Roman"/>
        <family val="1"/>
      </rPr>
      <t>×</t>
    </r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2</t>
    </r>
    <r>
      <rPr>
        <i/>
        <sz val="10"/>
        <rFont val="Times New Roman"/>
        <family val="1"/>
      </rPr>
      <t>+c'×d</t>
    </r>
    <r>
      <rPr>
        <i/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3</t>
    </r>
    <phoneticPr fontId="6" type="noConversion"/>
  </si>
  <si>
    <t>c'</t>
    <phoneticPr fontId="6" type="noConversion"/>
  </si>
  <si>
    <r>
      <t xml:space="preserve">토크 측정기 순지시값, </t>
    </r>
    <r>
      <rPr>
        <i/>
        <sz val="10"/>
        <rFont val="Times New Roman"/>
        <family val="1"/>
      </rPr>
      <t>d</t>
    </r>
    <r>
      <rPr>
        <i/>
        <vertAlign val="subscript"/>
        <sz val="10"/>
        <rFont val="Times New Roman"/>
        <family val="1"/>
      </rPr>
      <t>ij</t>
    </r>
    <phoneticPr fontId="6" type="noConversion"/>
  </si>
  <si>
    <t>○ 반시계방향</t>
    <phoneticPr fontId="6" type="noConversion"/>
  </si>
  <si>
    <t>3. 사전부하 측정결과</t>
    <phoneticPr fontId="6" type="noConversion"/>
  </si>
  <si>
    <t>4. 측정 결과</t>
    <phoneticPr fontId="6" type="noConversion"/>
  </si>
  <si>
    <t>평균</t>
    <phoneticPr fontId="6" type="noConversion"/>
  </si>
  <si>
    <r>
      <t xml:space="preserve">실토크, </t>
    </r>
    <r>
      <rPr>
        <i/>
        <sz val="10"/>
        <rFont val="Times New Roman"/>
        <family val="1"/>
      </rPr>
      <t>T</t>
    </r>
    <r>
      <rPr>
        <i/>
        <vertAlign val="subscript"/>
        <sz val="10"/>
        <rFont val="Times New Roman"/>
        <family val="1"/>
      </rPr>
      <t>ij</t>
    </r>
    <r>
      <rPr>
        <sz val="10"/>
        <rFont val="맑은 고딕"/>
        <family val="3"/>
        <charset val="129"/>
        <scheme val="major"/>
      </rPr>
      <t xml:space="preserve"> (N·m, </t>
    </r>
    <r>
      <rPr>
        <i/>
        <sz val="10"/>
        <rFont val="Times New Roman"/>
        <family val="1"/>
      </rPr>
      <t>M</t>
    </r>
    <r>
      <rPr>
        <i/>
        <vertAlign val="subscript"/>
        <sz val="10"/>
        <rFont val="Times New Roman"/>
        <family val="1"/>
      </rPr>
      <t>i</t>
    </r>
    <r>
      <rPr>
        <sz val="10"/>
        <rFont val="맑은 고딕"/>
        <family val="3"/>
        <charset val="129"/>
        <scheme val="major"/>
      </rPr>
      <t>=</t>
    </r>
    <r>
      <rPr>
        <i/>
        <sz val="10"/>
        <rFont val="Times New Roman"/>
        <family val="1"/>
      </rPr>
      <t>T</t>
    </r>
    <r>
      <rPr>
        <i/>
        <vertAlign val="subscript"/>
        <sz val="10"/>
        <rFont val="Times New Roman"/>
        <family val="1"/>
      </rPr>
      <t>ij</t>
    </r>
    <r>
      <rPr>
        <sz val="10"/>
        <rFont val="맑은 고딕"/>
        <family val="3"/>
        <charset val="129"/>
        <scheme val="major"/>
      </rPr>
      <t>)</t>
    </r>
    <phoneticPr fontId="6" type="noConversion"/>
  </si>
  <si>
    <r>
      <t>w</t>
    </r>
    <r>
      <rPr>
        <i/>
        <vertAlign val="subscript"/>
        <sz val="10"/>
        <rFont val="Times New Roman"/>
        <family val="1"/>
      </rPr>
      <t>c,i</t>
    </r>
    <phoneticPr fontId="6" type="noConversion"/>
  </si>
  <si>
    <r>
      <t>w</t>
    </r>
    <r>
      <rPr>
        <i/>
        <vertAlign val="subscript"/>
        <sz val="10"/>
        <rFont val="Times New Roman"/>
        <family val="1"/>
      </rPr>
      <t>rep,i</t>
    </r>
    <phoneticPr fontId="6" type="noConversion"/>
  </si>
  <si>
    <r>
      <t>w</t>
    </r>
    <r>
      <rPr>
        <i/>
        <vertAlign val="subscript"/>
        <sz val="10"/>
        <rFont val="Times New Roman"/>
        <family val="1"/>
      </rPr>
      <t>res,i</t>
    </r>
    <phoneticPr fontId="6" type="noConversion"/>
  </si>
  <si>
    <r>
      <t>w</t>
    </r>
    <r>
      <rPr>
        <i/>
        <vertAlign val="subscript"/>
        <sz val="10"/>
        <rFont val="Times New Roman"/>
        <family val="1"/>
      </rPr>
      <t>std</t>
    </r>
    <phoneticPr fontId="6" type="noConversion"/>
  </si>
  <si>
    <r>
      <t>w</t>
    </r>
    <r>
      <rPr>
        <i/>
        <vertAlign val="subscript"/>
        <sz val="10"/>
        <rFont val="Times New Roman"/>
        <family val="1"/>
      </rPr>
      <t>stdc</t>
    </r>
    <phoneticPr fontId="6" type="noConversion"/>
  </si>
  <si>
    <r>
      <t>w</t>
    </r>
    <r>
      <rPr>
        <i/>
        <vertAlign val="subscript"/>
        <sz val="10"/>
        <rFont val="Times New Roman"/>
        <family val="1"/>
      </rPr>
      <t>temp</t>
    </r>
    <phoneticPr fontId="6" type="noConversion"/>
  </si>
  <si>
    <r>
      <t>w</t>
    </r>
    <r>
      <rPr>
        <i/>
        <vertAlign val="subscript"/>
        <sz val="10"/>
        <rFont val="Times New Roman"/>
        <family val="1"/>
      </rPr>
      <t>drift</t>
    </r>
    <phoneticPr fontId="6" type="noConversion"/>
  </si>
  <si>
    <t>: 토크 렌치 및 토크 드라이버 상대합성표준불확도</t>
    <phoneticPr fontId="6" type="noConversion"/>
  </si>
  <si>
    <r>
      <t>w</t>
    </r>
    <r>
      <rPr>
        <i/>
        <vertAlign val="subscript"/>
        <sz val="10"/>
        <rFont val="Times New Roman"/>
        <family val="1"/>
      </rPr>
      <t>rep,i</t>
    </r>
    <phoneticPr fontId="6" type="noConversion"/>
  </si>
  <si>
    <r>
      <t>w</t>
    </r>
    <r>
      <rPr>
        <i/>
        <vertAlign val="subscript"/>
        <sz val="10"/>
        <rFont val="Times New Roman"/>
        <family val="1"/>
      </rPr>
      <t>std</t>
    </r>
    <phoneticPr fontId="6" type="noConversion"/>
  </si>
  <si>
    <r>
      <t>w</t>
    </r>
    <r>
      <rPr>
        <i/>
        <vertAlign val="subscript"/>
        <sz val="10"/>
        <rFont val="Times New Roman"/>
        <family val="1"/>
      </rPr>
      <t>drift</t>
    </r>
    <phoneticPr fontId="6" type="noConversion"/>
  </si>
  <si>
    <t>%</t>
    <phoneticPr fontId="6" type="noConversion"/>
  </si>
  <si>
    <t>%</t>
    <phoneticPr fontId="6" type="noConversion"/>
  </si>
  <si>
    <t>100 (%)</t>
    <phoneticPr fontId="6" type="noConversion"/>
  </si>
  <si>
    <r>
      <rPr>
        <b/>
        <sz val="10"/>
        <rFont val="맑은 고딕"/>
        <family val="1"/>
        <scheme val="major"/>
      </rPr>
      <t>3</t>
    </r>
    <r>
      <rPr>
        <b/>
        <sz val="10"/>
        <rFont val="맑은 고딕"/>
        <family val="3"/>
        <charset val="129"/>
        <scheme val="major"/>
      </rPr>
      <t xml:space="preserve">. 교정시 토크측정기의 상대표준불확도,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stdc</t>
    </r>
    <phoneticPr fontId="6" type="noConversion"/>
  </si>
  <si>
    <r>
      <t xml:space="preserve">4. 교정시 토크측정기의 사용 온도 편차에 의한 상대불확도,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temp</t>
    </r>
    <phoneticPr fontId="6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</si>
  <si>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토크 교정기의 상대표준불확도,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drift</t>
    </r>
    <phoneticPr fontId="6" type="noConversion"/>
  </si>
  <si>
    <r>
      <t xml:space="preserve">1. 반복성에 의한 상대표준 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rep,</t>
    </r>
    <r>
      <rPr>
        <b/>
        <vertAlign val="subscript"/>
        <sz val="10"/>
        <rFont val="Times New Roman"/>
        <family val="1"/>
      </rPr>
      <t>1</t>
    </r>
    <phoneticPr fontId="6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</si>
  <si>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rep.</t>
    </r>
    <r>
      <rPr>
        <vertAlign val="subscript"/>
        <sz val="10"/>
        <rFont val="Times New Roman"/>
        <family val="1"/>
      </rPr>
      <t>1</t>
    </r>
    <r>
      <rPr>
        <sz val="10"/>
        <rFont val="맑은 고딕"/>
        <family val="3"/>
        <charset val="129"/>
        <scheme val="major"/>
      </rPr>
      <t xml:space="preserve">)= </t>
    </r>
    <r>
      <rPr>
        <i/>
        <sz val="10"/>
        <rFont val="Times New Roman"/>
        <family val="1"/>
      </rPr>
      <t xml:space="preserve">n </t>
    </r>
    <r>
      <rPr>
        <sz val="10"/>
        <rFont val="맑은 고딕"/>
        <family val="3"/>
        <charset val="129"/>
        <scheme val="major"/>
      </rPr>
      <t>- 1 = 3 - 1 = 2</t>
    </r>
    <phoneticPr fontId="6" type="noConversion"/>
  </si>
  <si>
    <r>
      <t xml:space="preserve">2. 분해능에 의한 상대표준 불확도, </t>
    </r>
    <r>
      <rPr>
        <b/>
        <i/>
        <sz val="10"/>
        <rFont val="Times New Roman"/>
        <family val="1"/>
      </rPr>
      <t>w</t>
    </r>
    <r>
      <rPr>
        <b/>
        <i/>
        <vertAlign val="subscript"/>
        <sz val="10"/>
        <rFont val="Times New Roman"/>
        <family val="1"/>
      </rPr>
      <t>res,</t>
    </r>
    <r>
      <rPr>
        <b/>
        <vertAlign val="subscript"/>
        <sz val="10"/>
        <rFont val="Times New Roman"/>
        <family val="1"/>
      </rPr>
      <t>1</t>
    </r>
    <phoneticPr fontId="6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</si>
  <si>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res,</t>
    </r>
    <r>
      <rPr>
        <vertAlign val="subscript"/>
        <sz val="10"/>
        <rFont val="Times New Roman"/>
        <family val="1"/>
      </rPr>
      <t>1</t>
    </r>
    <r>
      <rPr>
        <sz val="10"/>
        <rFont val="맑은 고딕"/>
        <family val="3"/>
        <charset val="129"/>
        <scheme val="major"/>
      </rPr>
      <t>)= ∞</t>
    </r>
    <phoneticPr fontId="6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</si>
  <si>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stdc</t>
    </r>
    <r>
      <rPr>
        <sz val="10"/>
        <rFont val="맑은 고딕"/>
        <family val="3"/>
        <charset val="129"/>
        <scheme val="major"/>
      </rPr>
      <t>)= ∞</t>
    </r>
    <phoneticPr fontId="6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</si>
  <si>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temp</t>
    </r>
    <r>
      <rPr>
        <sz val="10"/>
        <rFont val="맑은 고딕"/>
        <family val="3"/>
        <charset val="129"/>
        <scheme val="major"/>
      </rPr>
      <t>)= ∞</t>
    </r>
    <phoneticPr fontId="6" type="noConversion"/>
  </si>
  <si>
    <r>
      <rPr>
        <i/>
        <sz val="10"/>
        <rFont val="Times New Roman"/>
        <family val="1"/>
      </rPr>
      <t>ν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w</t>
    </r>
    <r>
      <rPr>
        <i/>
        <vertAlign val="subscript"/>
        <sz val="10"/>
        <rFont val="Times New Roman"/>
        <family val="1"/>
      </rPr>
      <t>drift</t>
    </r>
    <r>
      <rPr>
        <sz val="10"/>
        <rFont val="맑은 고딕"/>
        <family val="3"/>
        <charset val="129"/>
        <scheme val="major"/>
      </rPr>
      <t>)= ∞</t>
    </r>
    <phoneticPr fontId="6" type="noConversion"/>
  </si>
  <si>
    <r>
      <t xml:space="preserve">유효자유도가 10 이상인 경우 정규분포로 근사하여 신뢰수준 약 95 %에 해당하는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 xml:space="preserve">=2를 적용하고, 10 미만인 경우 t 분포표에서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구한다.</t>
    </r>
    <phoneticPr fontId="6" type="noConversion"/>
  </si>
  <si>
    <r>
      <t>W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w</t>
    </r>
    <r>
      <rPr>
        <i/>
        <vertAlign val="subscript"/>
        <sz val="10"/>
        <rFont val="Times New Roman"/>
        <family val="1"/>
      </rPr>
      <t>c,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 =</t>
    </r>
    <phoneticPr fontId="6" type="noConversion"/>
  </si>
  <si>
    <t>≒</t>
    <phoneticPr fontId="6" type="noConversion"/>
  </si>
  <si>
    <r>
      <t xml:space="preserve">(신뢰수준 약 95 %,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</t>
    </r>
    <phoneticPr fontId="6" type="noConversion"/>
  </si>
  <si>
    <t>명목값(SI)</t>
    <phoneticPr fontId="6" type="noConversion"/>
  </si>
  <si>
    <t>Spec</t>
    <phoneticPr fontId="6" type="noConversion"/>
  </si>
  <si>
    <t>Decision</t>
    <phoneticPr fontId="6" type="noConversion"/>
  </si>
  <si>
    <t>등록번호</t>
    <phoneticPr fontId="6" type="noConversion"/>
  </si>
  <si>
    <t>교정번호</t>
    <phoneticPr fontId="6" type="noConversion"/>
  </si>
  <si>
    <t>교정자</t>
    <phoneticPr fontId="6" type="noConversion"/>
  </si>
  <si>
    <t>기기번호</t>
    <phoneticPr fontId="6" type="noConversion"/>
  </si>
  <si>
    <t>교정일자</t>
    <phoneticPr fontId="6" type="noConversion"/>
  </si>
  <si>
    <t>기술책임자</t>
    <phoneticPr fontId="6" type="noConversion"/>
  </si>
  <si>
    <t>STANDARD CALIBRATION DATA (시계방향)</t>
    <phoneticPr fontId="6" type="noConversion"/>
  </si>
  <si>
    <t>STANDARD CALIBRATION DATA (반시계방향)</t>
    <phoneticPr fontId="6" type="noConversion"/>
  </si>
  <si>
    <r>
      <rPr>
        <b/>
        <sz val="9"/>
        <rFont val="돋움"/>
        <family val="3"/>
        <charset val="129"/>
      </rPr>
      <t>※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교정정보</t>
    </r>
    <phoneticPr fontId="6" type="noConversion"/>
  </si>
  <si>
    <r>
      <rPr>
        <b/>
        <sz val="9"/>
        <color indexed="9"/>
        <rFont val="맑은 고딕"/>
        <family val="3"/>
        <charset val="129"/>
      </rPr>
      <t>기준온도</t>
    </r>
    <phoneticPr fontId="6" type="noConversion"/>
  </si>
  <si>
    <r>
      <rPr>
        <b/>
        <sz val="9"/>
        <color indexed="9"/>
        <rFont val="맑은 고딕"/>
        <family val="3"/>
        <charset val="129"/>
      </rPr>
      <t>감도드리프트
상대오차</t>
    </r>
    <r>
      <rPr>
        <b/>
        <sz val="9"/>
        <color indexed="9"/>
        <rFont val="Tahoma"/>
        <family val="2"/>
      </rPr>
      <t>(%)</t>
    </r>
    <phoneticPr fontId="6" type="noConversion"/>
  </si>
  <si>
    <r>
      <rPr>
        <b/>
        <sz val="9"/>
        <color indexed="9"/>
        <rFont val="맑은 고딕"/>
        <family val="3"/>
        <charset val="129"/>
      </rPr>
      <t>교정곡선</t>
    </r>
    <phoneticPr fontId="6" type="noConversion"/>
  </si>
  <si>
    <r>
      <rPr>
        <b/>
        <sz val="9"/>
        <color indexed="9"/>
        <rFont val="맑은 고딕"/>
        <family val="3"/>
        <charset val="129"/>
      </rPr>
      <t>상대확장
불확도</t>
    </r>
    <r>
      <rPr>
        <b/>
        <sz val="9"/>
        <color indexed="9"/>
        <rFont val="Tahoma"/>
        <family val="2"/>
      </rPr>
      <t>(%)</t>
    </r>
    <phoneticPr fontId="6" type="noConversion"/>
  </si>
  <si>
    <t>N·m</t>
    <phoneticPr fontId="6" type="noConversion"/>
  </si>
  <si>
    <r>
      <t>(%/</t>
    </r>
    <r>
      <rPr>
        <b/>
        <sz val="9"/>
        <color indexed="9"/>
        <rFont val="돋움"/>
        <family val="3"/>
        <charset val="129"/>
      </rPr>
      <t>℃</t>
    </r>
    <r>
      <rPr>
        <b/>
        <sz val="9"/>
        <color indexed="9"/>
        <rFont val="Tahoma"/>
        <family val="2"/>
      </rPr>
      <t>)</t>
    </r>
    <phoneticPr fontId="6" type="noConversion"/>
  </si>
  <si>
    <t>c'</t>
    <phoneticPr fontId="6" type="noConversion"/>
  </si>
  <si>
    <r>
      <rPr>
        <b/>
        <sz val="9"/>
        <color indexed="9"/>
        <rFont val="돋움"/>
        <family val="3"/>
        <charset val="129"/>
      </rPr>
      <t>표준편차</t>
    </r>
    <phoneticPr fontId="6" type="noConversion"/>
  </si>
  <si>
    <r>
      <rPr>
        <b/>
        <sz val="9"/>
        <color indexed="9"/>
        <rFont val="돋움"/>
        <family val="3"/>
        <charset val="129"/>
      </rPr>
      <t>시계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방향</t>
    </r>
    <phoneticPr fontId="6" type="noConversion"/>
  </si>
  <si>
    <r>
      <rPr>
        <b/>
        <sz val="9"/>
        <color indexed="9"/>
        <rFont val="맑은 고딕"/>
        <family val="3"/>
        <charset val="129"/>
      </rPr>
      <t>지시형</t>
    </r>
    <phoneticPr fontId="6" type="noConversion"/>
  </si>
  <si>
    <r>
      <rPr>
        <sz val="9"/>
        <rFont val="돋움"/>
        <family val="3"/>
        <charset val="129"/>
      </rPr>
      <t>사전부하</t>
    </r>
    <phoneticPr fontId="6" type="noConversion"/>
  </si>
  <si>
    <r>
      <rPr>
        <sz val="9"/>
        <rFont val="돋움"/>
        <family val="3"/>
        <charset val="129"/>
      </rPr>
      <t>시계방향</t>
    </r>
    <phoneticPr fontId="6" type="noConversion"/>
  </si>
  <si>
    <r>
      <t xml:space="preserve">2. </t>
    </r>
    <r>
      <rPr>
        <b/>
        <sz val="9"/>
        <rFont val="돋움"/>
        <family val="3"/>
        <charset val="129"/>
      </rPr>
      <t>불확도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계산</t>
    </r>
    <phoneticPr fontId="6" type="noConversion"/>
  </si>
  <si>
    <r>
      <rPr>
        <b/>
        <sz val="9"/>
        <color indexed="9"/>
        <rFont val="돋움"/>
        <family val="3"/>
        <charset val="129"/>
      </rPr>
      <t>방향</t>
    </r>
    <phoneticPr fontId="6" type="noConversion"/>
  </si>
  <si>
    <r>
      <rPr>
        <b/>
        <sz val="9"/>
        <color indexed="9"/>
        <rFont val="돋움"/>
        <family val="3"/>
        <charset val="129"/>
      </rPr>
      <t xml:space="preserve">반복성
</t>
    </r>
    <r>
      <rPr>
        <b/>
        <sz val="9"/>
        <color indexed="9"/>
        <rFont val="Tahoma"/>
        <family val="2"/>
      </rPr>
      <t>(%)</t>
    </r>
    <phoneticPr fontId="6" type="noConversion"/>
  </si>
  <si>
    <r>
      <rPr>
        <b/>
        <sz val="9"/>
        <color indexed="9"/>
        <rFont val="돋움"/>
        <family val="3"/>
        <charset val="129"/>
      </rPr>
      <t>신뢰수준</t>
    </r>
    <phoneticPr fontId="6" type="noConversion"/>
  </si>
  <si>
    <r>
      <rPr>
        <b/>
        <sz val="9"/>
        <color indexed="9"/>
        <rFont val="돋움"/>
        <family val="3"/>
        <charset val="129"/>
      </rPr>
      <t>서식</t>
    </r>
    <phoneticPr fontId="6" type="noConversion"/>
  </si>
  <si>
    <r>
      <rPr>
        <b/>
        <sz val="9"/>
        <color indexed="9"/>
        <rFont val="돋움"/>
        <family val="3"/>
        <charset val="129"/>
      </rPr>
      <t>값</t>
    </r>
    <phoneticPr fontId="6" type="noConversion"/>
  </si>
  <si>
    <t>0.00</t>
    <phoneticPr fontId="6" type="noConversion"/>
  </si>
  <si>
    <t>0.000 0</t>
    <phoneticPr fontId="6" type="noConversion"/>
  </si>
  <si>
    <r>
      <rPr>
        <b/>
        <sz val="9"/>
        <color indexed="9"/>
        <rFont val="돋움"/>
        <family val="3"/>
        <charset val="129"/>
      </rPr>
      <t>교정토크</t>
    </r>
    <phoneticPr fontId="6" type="noConversion"/>
  </si>
  <si>
    <r>
      <rPr>
        <sz val="10"/>
        <rFont val="돋움"/>
        <family val="3"/>
        <charset val="129"/>
      </rPr>
      <t>기본수수료</t>
    </r>
    <phoneticPr fontId="6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</si>
  <si>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측정기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정보</t>
    </r>
    <phoneticPr fontId="6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</si>
  <si>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기본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정보</t>
    </r>
    <phoneticPr fontId="6" type="noConversion"/>
  </si>
  <si>
    <r>
      <rPr>
        <b/>
        <sz val="9"/>
        <color indexed="9"/>
        <rFont val="돋움"/>
        <family val="3"/>
        <charset val="129"/>
      </rPr>
      <t>형식</t>
    </r>
    <phoneticPr fontId="6" type="noConversion"/>
  </si>
  <si>
    <r>
      <rPr>
        <b/>
        <sz val="9"/>
        <color indexed="9"/>
        <rFont val="맑은 고딕"/>
        <family val="3"/>
        <charset val="129"/>
      </rPr>
      <t>최대용량</t>
    </r>
    <phoneticPr fontId="6" type="noConversion"/>
  </si>
  <si>
    <r>
      <rPr>
        <b/>
        <sz val="9"/>
        <color indexed="9"/>
        <rFont val="맑은 고딕"/>
        <family val="3"/>
        <charset val="129"/>
      </rPr>
      <t>분해능</t>
    </r>
    <phoneticPr fontId="6" type="noConversion"/>
  </si>
  <si>
    <r>
      <rPr>
        <b/>
        <sz val="9"/>
        <color indexed="9"/>
        <rFont val="맑은 고딕"/>
        <family val="3"/>
        <charset val="129"/>
      </rPr>
      <t>단위</t>
    </r>
    <phoneticPr fontId="6" type="noConversion"/>
  </si>
  <si>
    <r>
      <rPr>
        <b/>
        <sz val="9"/>
        <color indexed="9"/>
        <rFont val="돋움"/>
        <family val="3"/>
        <charset val="129"/>
      </rPr>
      <t>반시계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방향</t>
    </r>
    <phoneticPr fontId="6" type="noConversion"/>
  </si>
  <si>
    <r>
      <rPr>
        <b/>
        <sz val="9"/>
        <color indexed="9"/>
        <rFont val="돋움"/>
        <family val="3"/>
        <charset val="129"/>
      </rPr>
      <t>교정범위</t>
    </r>
    <phoneticPr fontId="6" type="noConversion"/>
  </si>
  <si>
    <r>
      <rPr>
        <b/>
        <sz val="9"/>
        <color indexed="9"/>
        <rFont val="맑은 고딕"/>
        <family val="3"/>
        <charset val="129"/>
      </rPr>
      <t>환산계수</t>
    </r>
    <phoneticPr fontId="6" type="noConversion"/>
  </si>
  <si>
    <t>자리수</t>
    <phoneticPr fontId="6" type="noConversion"/>
  </si>
  <si>
    <r>
      <rPr>
        <b/>
        <sz val="9"/>
        <color indexed="9"/>
        <rFont val="맑은 고딕"/>
        <family val="3"/>
        <charset val="129"/>
      </rPr>
      <t>지시형외</t>
    </r>
    <phoneticPr fontId="6" type="noConversion"/>
  </si>
  <si>
    <r>
      <rPr>
        <b/>
        <sz val="9"/>
        <color indexed="9"/>
        <rFont val="맑은 고딕"/>
        <family val="3"/>
        <charset val="129"/>
      </rPr>
      <t>결정</t>
    </r>
    <phoneticPr fontId="6" type="noConversion"/>
  </si>
  <si>
    <r>
      <rPr>
        <b/>
        <sz val="9"/>
        <color indexed="9"/>
        <rFont val="맑은 고딕"/>
        <family val="3"/>
        <charset val="129"/>
      </rPr>
      <t>표기용</t>
    </r>
    <phoneticPr fontId="6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</si>
  <si>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기준기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정보</t>
    </r>
    <phoneticPr fontId="6" type="noConversion"/>
  </si>
  <si>
    <r>
      <rPr>
        <b/>
        <sz val="9"/>
        <color indexed="9"/>
        <rFont val="돋움"/>
        <family val="3"/>
        <charset val="129"/>
      </rPr>
      <t>등록번호</t>
    </r>
    <phoneticPr fontId="6" type="noConversion"/>
  </si>
  <si>
    <r>
      <rPr>
        <b/>
        <sz val="9"/>
        <color indexed="9"/>
        <rFont val="돋움"/>
        <family val="3"/>
        <charset val="129"/>
      </rPr>
      <t>소수점자리수</t>
    </r>
    <phoneticPr fontId="6" type="noConversion"/>
  </si>
  <si>
    <r>
      <rPr>
        <b/>
        <sz val="9"/>
        <color indexed="9"/>
        <rFont val="맑은 고딕"/>
        <family val="3"/>
        <charset val="129"/>
      </rPr>
      <t>감도변화율</t>
    </r>
    <phoneticPr fontId="6" type="noConversion"/>
  </si>
  <si>
    <r>
      <rPr>
        <b/>
        <sz val="9"/>
        <color indexed="9"/>
        <rFont val="맑은 고딕"/>
        <family val="3"/>
        <charset val="129"/>
      </rPr>
      <t>℃</t>
    </r>
    <phoneticPr fontId="6" type="noConversion"/>
  </si>
  <si>
    <t>b'</t>
    <phoneticPr fontId="6" type="noConversion"/>
  </si>
  <si>
    <r>
      <t xml:space="preserve">1. </t>
    </r>
    <r>
      <rPr>
        <b/>
        <sz val="9"/>
        <rFont val="돋움"/>
        <family val="3"/>
        <charset val="129"/>
      </rPr>
      <t>교정결과계산</t>
    </r>
    <phoneticPr fontId="6" type="noConversion"/>
  </si>
  <si>
    <r>
      <rPr>
        <b/>
        <sz val="9"/>
        <color indexed="9"/>
        <rFont val="돋움"/>
        <family val="3"/>
        <charset val="129"/>
      </rPr>
      <t>방향</t>
    </r>
    <phoneticPr fontId="6" type="noConversion"/>
  </si>
  <si>
    <r>
      <rPr>
        <b/>
        <sz val="9"/>
        <color indexed="9"/>
        <rFont val="돋움"/>
        <family val="3"/>
        <charset val="129"/>
      </rPr>
      <t>사용</t>
    </r>
    <r>
      <rPr>
        <b/>
        <sz val="9"/>
        <color indexed="9"/>
        <rFont val="Tahoma"/>
        <family val="2"/>
      </rPr>
      <t>?</t>
    </r>
    <phoneticPr fontId="6" type="noConversion"/>
  </si>
  <si>
    <r>
      <rPr>
        <b/>
        <sz val="9"/>
        <color indexed="9"/>
        <rFont val="돋움"/>
        <family val="3"/>
        <charset val="129"/>
      </rPr>
      <t>교정토크</t>
    </r>
    <phoneticPr fontId="6" type="noConversion"/>
  </si>
  <si>
    <r>
      <rPr>
        <b/>
        <sz val="9"/>
        <color indexed="9"/>
        <rFont val="돋움"/>
        <family val="3"/>
        <charset val="129"/>
      </rPr>
      <t>토크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측정기의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지시값</t>
    </r>
    <phoneticPr fontId="6" type="noConversion"/>
  </si>
  <si>
    <r>
      <rPr>
        <b/>
        <sz val="9"/>
        <color indexed="9"/>
        <rFont val="돋움"/>
        <family val="3"/>
        <charset val="129"/>
      </rPr>
      <t>토크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측정기의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순지시값</t>
    </r>
    <phoneticPr fontId="6" type="noConversion"/>
  </si>
  <si>
    <r>
      <rPr>
        <b/>
        <sz val="9"/>
        <color indexed="9"/>
        <rFont val="돋움"/>
        <family val="3"/>
        <charset val="129"/>
      </rPr>
      <t>토크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측정기의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지시토크</t>
    </r>
    <phoneticPr fontId="6" type="noConversion"/>
  </si>
  <si>
    <r>
      <rPr>
        <b/>
        <sz val="9"/>
        <color indexed="9"/>
        <rFont val="돋움"/>
        <family val="3"/>
        <charset val="129"/>
      </rPr>
      <t>평균토크</t>
    </r>
    <phoneticPr fontId="6" type="noConversion"/>
  </si>
  <si>
    <r>
      <rPr>
        <b/>
        <sz val="9"/>
        <color indexed="9"/>
        <rFont val="돋움"/>
        <family val="3"/>
        <charset val="129"/>
      </rPr>
      <t>표준편차</t>
    </r>
    <phoneticPr fontId="6" type="noConversion"/>
  </si>
  <si>
    <r>
      <rPr>
        <b/>
        <sz val="9"/>
        <color indexed="9"/>
        <rFont val="돋움"/>
        <family val="3"/>
        <charset val="129"/>
      </rPr>
      <t>상대정확도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오차</t>
    </r>
    <phoneticPr fontId="6" type="noConversion"/>
  </si>
  <si>
    <r>
      <rPr>
        <b/>
        <sz val="9"/>
        <color indexed="9"/>
        <rFont val="돋움"/>
        <family val="3"/>
        <charset val="129"/>
      </rPr>
      <t xml:space="preserve">측정최대값
</t>
    </r>
    <r>
      <rPr>
        <b/>
        <sz val="9"/>
        <color indexed="9"/>
        <rFont val="Tahoma"/>
        <family val="2"/>
      </rPr>
      <t>-</t>
    </r>
    <r>
      <rPr>
        <b/>
        <sz val="9"/>
        <color indexed="9"/>
        <rFont val="돋움"/>
        <family val="3"/>
        <charset val="129"/>
      </rPr>
      <t>최소값</t>
    </r>
    <phoneticPr fontId="6" type="noConversion"/>
  </si>
  <si>
    <r>
      <t>1</t>
    </r>
    <r>
      <rPr>
        <b/>
        <sz val="9"/>
        <color indexed="9"/>
        <rFont val="돋움"/>
        <family val="3"/>
        <charset val="129"/>
      </rPr>
      <t>차</t>
    </r>
    <phoneticPr fontId="6" type="noConversion"/>
  </si>
  <si>
    <r>
      <t>2</t>
    </r>
    <r>
      <rPr>
        <b/>
        <sz val="9"/>
        <color indexed="9"/>
        <rFont val="돋움"/>
        <family val="3"/>
        <charset val="129"/>
      </rPr>
      <t>차</t>
    </r>
    <phoneticPr fontId="6" type="noConversion"/>
  </si>
  <si>
    <r>
      <t>3</t>
    </r>
    <r>
      <rPr>
        <b/>
        <sz val="9"/>
        <color indexed="9"/>
        <rFont val="돋움"/>
        <family val="3"/>
        <charset val="129"/>
      </rPr>
      <t>차</t>
    </r>
    <phoneticPr fontId="6" type="noConversion"/>
  </si>
  <si>
    <r>
      <t>2</t>
    </r>
    <r>
      <rPr>
        <b/>
        <sz val="9"/>
        <color indexed="9"/>
        <rFont val="돋움"/>
        <family val="3"/>
        <charset val="129"/>
      </rPr>
      <t>차</t>
    </r>
    <phoneticPr fontId="6" type="noConversion"/>
  </si>
  <si>
    <r>
      <t>3</t>
    </r>
    <r>
      <rPr>
        <b/>
        <sz val="9"/>
        <color indexed="9"/>
        <rFont val="돋움"/>
        <family val="3"/>
        <charset val="129"/>
      </rPr>
      <t>차</t>
    </r>
    <phoneticPr fontId="6" type="noConversion"/>
  </si>
  <si>
    <r>
      <t>1</t>
    </r>
    <r>
      <rPr>
        <b/>
        <sz val="9"/>
        <color indexed="9"/>
        <rFont val="돋움"/>
        <family val="3"/>
        <charset val="129"/>
      </rPr>
      <t>차</t>
    </r>
    <phoneticPr fontId="6" type="noConversion"/>
  </si>
  <si>
    <r>
      <t>2</t>
    </r>
    <r>
      <rPr>
        <b/>
        <sz val="9"/>
        <color indexed="9"/>
        <rFont val="돋움"/>
        <family val="3"/>
        <charset val="129"/>
      </rPr>
      <t>차</t>
    </r>
    <phoneticPr fontId="6" type="noConversion"/>
  </si>
  <si>
    <r>
      <rPr>
        <b/>
        <sz val="9"/>
        <color indexed="9"/>
        <rFont val="돋움"/>
        <family val="3"/>
        <charset val="129"/>
      </rPr>
      <t xml:space="preserve">평균토크
</t>
    </r>
    <r>
      <rPr>
        <b/>
        <sz val="9"/>
        <color indexed="9"/>
        <rFont val="Tahoma"/>
        <family val="2"/>
      </rPr>
      <t>(</t>
    </r>
    <r>
      <rPr>
        <b/>
        <sz val="9"/>
        <color indexed="9"/>
        <rFont val="돋움"/>
        <family val="3"/>
        <charset val="129"/>
      </rPr>
      <t>분해능반영</t>
    </r>
    <r>
      <rPr>
        <b/>
        <sz val="9"/>
        <color indexed="9"/>
        <rFont val="Tahoma"/>
        <family val="2"/>
      </rPr>
      <t>)</t>
    </r>
    <phoneticPr fontId="6" type="noConversion"/>
  </si>
  <si>
    <t>Spec</t>
    <phoneticPr fontId="6" type="noConversion"/>
  </si>
  <si>
    <r>
      <rPr>
        <b/>
        <sz val="9"/>
        <color indexed="9"/>
        <rFont val="돋움"/>
        <family val="3"/>
        <charset val="129"/>
      </rPr>
      <t>판정</t>
    </r>
    <phoneticPr fontId="6" type="noConversion"/>
  </si>
  <si>
    <t>N·m</t>
    <phoneticPr fontId="6" type="noConversion"/>
  </si>
  <si>
    <t>N·m</t>
    <phoneticPr fontId="6" type="noConversion"/>
  </si>
  <si>
    <t>N·m</t>
    <phoneticPr fontId="6" type="noConversion"/>
  </si>
  <si>
    <t>N·m</t>
    <phoneticPr fontId="6" type="noConversion"/>
  </si>
  <si>
    <t>N·m</t>
    <phoneticPr fontId="6" type="noConversion"/>
  </si>
  <si>
    <t>%</t>
    <phoneticPr fontId="6" type="noConversion"/>
  </si>
  <si>
    <r>
      <rPr>
        <b/>
        <sz val="9"/>
        <color indexed="9"/>
        <rFont val="돋움"/>
        <family val="3"/>
        <charset val="129"/>
      </rPr>
      <t>자리수</t>
    </r>
    <phoneticPr fontId="6" type="noConversion"/>
  </si>
  <si>
    <r>
      <rPr>
        <b/>
        <sz val="9"/>
        <color indexed="9"/>
        <rFont val="돋움"/>
        <family val="3"/>
        <charset val="129"/>
      </rPr>
      <t>하한</t>
    </r>
    <phoneticPr fontId="6" type="noConversion"/>
  </si>
  <si>
    <r>
      <rPr>
        <b/>
        <sz val="9"/>
        <color indexed="9"/>
        <rFont val="돋움"/>
        <family val="3"/>
        <charset val="129"/>
      </rPr>
      <t>상한</t>
    </r>
    <phoneticPr fontId="6" type="noConversion"/>
  </si>
  <si>
    <r>
      <rPr>
        <b/>
        <sz val="9"/>
        <color indexed="9"/>
        <rFont val="돋움"/>
        <family val="3"/>
        <charset val="129"/>
      </rPr>
      <t>범위</t>
    </r>
    <phoneticPr fontId="6" type="noConversion"/>
  </si>
  <si>
    <r>
      <rPr>
        <sz val="9"/>
        <rFont val="돋움"/>
        <family val="3"/>
        <charset val="129"/>
      </rPr>
      <t>사전부하</t>
    </r>
    <phoneticPr fontId="6" type="noConversion"/>
  </si>
  <si>
    <r>
      <rPr>
        <sz val="9"/>
        <rFont val="돋움"/>
        <family val="3"/>
        <charset val="129"/>
      </rPr>
      <t>시계방향</t>
    </r>
    <phoneticPr fontId="6" type="noConversion"/>
  </si>
  <si>
    <r>
      <rPr>
        <sz val="9"/>
        <rFont val="돋움"/>
        <family val="3"/>
        <charset val="129"/>
      </rPr>
      <t>사전부하</t>
    </r>
    <phoneticPr fontId="6" type="noConversion"/>
  </si>
  <si>
    <r>
      <rPr>
        <sz val="9"/>
        <rFont val="돋움"/>
        <family val="3"/>
        <charset val="129"/>
      </rPr>
      <t>반시계방향</t>
    </r>
    <phoneticPr fontId="6" type="noConversion"/>
  </si>
  <si>
    <r>
      <rPr>
        <b/>
        <sz val="9"/>
        <color indexed="9"/>
        <rFont val="돋움"/>
        <family val="3"/>
        <charset val="129"/>
      </rPr>
      <t xml:space="preserve">교정토크
</t>
    </r>
    <r>
      <rPr>
        <b/>
        <sz val="9"/>
        <color indexed="9"/>
        <rFont val="Tahoma"/>
        <family val="2"/>
      </rPr>
      <t>N·m</t>
    </r>
    <phoneticPr fontId="6" type="noConversion"/>
  </si>
  <si>
    <r>
      <rPr>
        <b/>
        <sz val="9"/>
        <color indexed="9"/>
        <rFont val="돋움"/>
        <family val="3"/>
        <charset val="129"/>
      </rPr>
      <t xml:space="preserve">평균토크
</t>
    </r>
    <r>
      <rPr>
        <b/>
        <sz val="9"/>
        <color indexed="9"/>
        <rFont val="Tahoma"/>
        <family val="2"/>
      </rPr>
      <t>N·m</t>
    </r>
    <phoneticPr fontId="6" type="noConversion"/>
  </si>
  <si>
    <r>
      <rPr>
        <b/>
        <sz val="9"/>
        <color indexed="9"/>
        <rFont val="돋움"/>
        <family val="3"/>
        <charset val="129"/>
      </rPr>
      <t xml:space="preserve">분해능
</t>
    </r>
    <r>
      <rPr>
        <b/>
        <sz val="9"/>
        <color indexed="9"/>
        <rFont val="Tahoma"/>
        <family val="2"/>
      </rPr>
      <t>(%)</t>
    </r>
    <phoneticPr fontId="6" type="noConversion"/>
  </si>
  <si>
    <r>
      <rPr>
        <b/>
        <sz val="9"/>
        <color indexed="9"/>
        <rFont val="돋움"/>
        <family val="3"/>
        <charset val="129"/>
      </rPr>
      <t xml:space="preserve">토크측정기
</t>
    </r>
    <r>
      <rPr>
        <b/>
        <sz val="9"/>
        <color indexed="9"/>
        <rFont val="Tahoma"/>
        <family val="2"/>
      </rPr>
      <t>(%)</t>
    </r>
    <phoneticPr fontId="6" type="noConversion"/>
  </si>
  <si>
    <r>
      <rPr>
        <b/>
        <sz val="9"/>
        <color indexed="9"/>
        <rFont val="돋움"/>
        <family val="3"/>
        <charset val="129"/>
      </rPr>
      <t>기준기성적서</t>
    </r>
    <r>
      <rPr>
        <b/>
        <sz val="9"/>
        <color indexed="9"/>
        <rFont val="Tahoma"/>
        <family val="2"/>
      </rPr>
      <t>(%)</t>
    </r>
    <phoneticPr fontId="6" type="noConversion"/>
  </si>
  <si>
    <r>
      <rPr>
        <b/>
        <sz val="9"/>
        <color indexed="9"/>
        <rFont val="돋움"/>
        <family val="3"/>
        <charset val="129"/>
      </rPr>
      <t>사용온도편차</t>
    </r>
    <r>
      <rPr>
        <b/>
        <sz val="9"/>
        <color indexed="9"/>
        <rFont val="Tahoma"/>
        <family val="2"/>
      </rPr>
      <t>(%)</t>
    </r>
    <phoneticPr fontId="6" type="noConversion"/>
  </si>
  <si>
    <r>
      <rPr>
        <b/>
        <sz val="9"/>
        <color indexed="9"/>
        <rFont val="돋움"/>
        <family val="3"/>
        <charset val="129"/>
      </rPr>
      <t xml:space="preserve">드리프트
</t>
    </r>
    <r>
      <rPr>
        <b/>
        <sz val="9"/>
        <color indexed="9"/>
        <rFont val="Tahoma"/>
        <family val="2"/>
      </rPr>
      <t>(%)</t>
    </r>
    <phoneticPr fontId="6" type="noConversion"/>
  </si>
  <si>
    <r>
      <rPr>
        <b/>
        <sz val="9"/>
        <color indexed="9"/>
        <rFont val="돋움"/>
        <family val="3"/>
        <charset val="129"/>
      </rPr>
      <t>상대합성
표준불확도</t>
    </r>
    <phoneticPr fontId="6" type="noConversion"/>
  </si>
  <si>
    <r>
      <rPr>
        <b/>
        <sz val="9"/>
        <color indexed="9"/>
        <rFont val="돋움"/>
        <family val="3"/>
        <charset val="129"/>
      </rPr>
      <t>유효자유도</t>
    </r>
    <phoneticPr fontId="6" type="noConversion"/>
  </si>
  <si>
    <r>
      <rPr>
        <b/>
        <sz val="9"/>
        <color indexed="9"/>
        <rFont val="돋움"/>
        <family val="3"/>
        <charset val="129"/>
      </rPr>
      <t>포함인자</t>
    </r>
    <phoneticPr fontId="6" type="noConversion"/>
  </si>
  <si>
    <r>
      <t xml:space="preserve">CMC
</t>
    </r>
    <r>
      <rPr>
        <b/>
        <sz val="9"/>
        <color indexed="9"/>
        <rFont val="돋움"/>
        <family val="3"/>
        <charset val="129"/>
      </rPr>
      <t>검토</t>
    </r>
    <phoneticPr fontId="6" type="noConversion"/>
  </si>
  <si>
    <r>
      <rPr>
        <b/>
        <sz val="9"/>
        <color indexed="9"/>
        <rFont val="돋움"/>
        <family val="3"/>
        <charset val="129"/>
      </rPr>
      <t>자유도</t>
    </r>
    <phoneticPr fontId="6" type="noConversion"/>
  </si>
  <si>
    <r>
      <rPr>
        <b/>
        <sz val="9"/>
        <color indexed="9"/>
        <rFont val="돋움"/>
        <family val="3"/>
        <charset val="129"/>
      </rPr>
      <t>소수점자리</t>
    </r>
    <phoneticPr fontId="6" type="noConversion"/>
  </si>
  <si>
    <r>
      <rPr>
        <b/>
        <sz val="9"/>
        <color indexed="9"/>
        <rFont val="돋움"/>
        <family val="3"/>
        <charset val="129"/>
      </rPr>
      <t>약</t>
    </r>
    <r>
      <rPr>
        <b/>
        <sz val="9"/>
        <color indexed="9"/>
        <rFont val="Tahoma"/>
        <family val="2"/>
      </rPr>
      <t xml:space="preserve"> 95 %</t>
    </r>
    <phoneticPr fontId="6" type="noConversion"/>
  </si>
  <si>
    <t>0</t>
    <phoneticPr fontId="6" type="noConversion"/>
  </si>
  <si>
    <t>W_rep</t>
    <phoneticPr fontId="6" type="noConversion"/>
  </si>
  <si>
    <t>W_res</t>
    <phoneticPr fontId="6" type="noConversion"/>
  </si>
  <si>
    <t>W_std</t>
    <phoneticPr fontId="6" type="noConversion"/>
  </si>
  <si>
    <t>w_stdc</t>
    <phoneticPr fontId="6" type="noConversion"/>
  </si>
  <si>
    <t>w_temp</t>
    <phoneticPr fontId="6" type="noConversion"/>
  </si>
  <si>
    <t>w_drift</t>
    <phoneticPr fontId="6" type="noConversion"/>
  </si>
  <si>
    <t>W_c.i</t>
    <phoneticPr fontId="6" type="noConversion"/>
  </si>
  <si>
    <t>ν_eff</t>
    <phoneticPr fontId="6" type="noConversion"/>
  </si>
  <si>
    <t>k</t>
    <phoneticPr fontId="6" type="noConversion"/>
  </si>
  <si>
    <t>W_i</t>
    <phoneticPr fontId="6" type="noConversion"/>
  </si>
  <si>
    <t>0.0</t>
    <phoneticPr fontId="6" type="noConversion"/>
  </si>
  <si>
    <t>0.000</t>
    <phoneticPr fontId="6" type="noConversion"/>
  </si>
  <si>
    <t>0.000 00</t>
    <phoneticPr fontId="6" type="noConversion"/>
  </si>
  <si>
    <t>0.000 000</t>
    <phoneticPr fontId="6" type="noConversion"/>
  </si>
  <si>
    <r>
      <rPr>
        <sz val="9"/>
        <rFont val="돋움"/>
        <family val="3"/>
        <charset val="129"/>
      </rPr>
      <t>∞</t>
    </r>
    <phoneticPr fontId="6" type="noConversion"/>
  </si>
  <si>
    <r>
      <rPr>
        <b/>
        <sz val="9"/>
        <color indexed="9"/>
        <rFont val="돋움"/>
        <family val="3"/>
        <charset val="129"/>
      </rPr>
      <t>환산계수</t>
    </r>
    <phoneticPr fontId="6" type="noConversion"/>
  </si>
  <si>
    <r>
      <rPr>
        <b/>
        <sz val="9"/>
        <color indexed="9"/>
        <rFont val="맑은 고딕"/>
        <family val="3"/>
        <charset val="129"/>
      </rPr>
      <t>단위</t>
    </r>
    <phoneticPr fontId="6" type="noConversion"/>
  </si>
  <si>
    <t>N·m</t>
    <phoneticPr fontId="6" type="noConversion"/>
  </si>
  <si>
    <t>kgf·cm</t>
    <phoneticPr fontId="6" type="noConversion"/>
  </si>
  <si>
    <t>kgf·m</t>
    <phoneticPr fontId="6" type="noConversion"/>
  </si>
  <si>
    <t>ozf·in</t>
    <phoneticPr fontId="6" type="noConversion"/>
  </si>
  <si>
    <t>lbf·ft</t>
    <phoneticPr fontId="6" type="noConversion"/>
  </si>
  <si>
    <t>cN·m</t>
    <phoneticPr fontId="6" type="noConversion"/>
  </si>
  <si>
    <r>
      <rPr>
        <sz val="9"/>
        <rFont val="돋움"/>
        <family val="3"/>
        <charset val="129"/>
      </rPr>
      <t>반시계방향</t>
    </r>
    <phoneticPr fontId="6" type="noConversion"/>
  </si>
  <si>
    <r>
      <rPr>
        <b/>
        <sz val="9"/>
        <rFont val="돋움"/>
        <family val="3"/>
        <charset val="129"/>
      </rPr>
      <t>성적서용</t>
    </r>
    <phoneticPr fontId="6" type="noConversion"/>
  </si>
  <si>
    <r>
      <rPr>
        <b/>
        <sz val="9"/>
        <rFont val="돋움"/>
        <family val="3"/>
        <charset val="129"/>
      </rPr>
      <t>교정료계산</t>
    </r>
    <phoneticPr fontId="6" type="noConversion"/>
  </si>
  <si>
    <r>
      <rPr>
        <b/>
        <sz val="9"/>
        <color indexed="9"/>
        <rFont val="돋움"/>
        <family val="3"/>
        <charset val="129"/>
      </rPr>
      <t>측정방향</t>
    </r>
    <phoneticPr fontId="6" type="noConversion"/>
  </si>
  <si>
    <r>
      <rPr>
        <b/>
        <sz val="9"/>
        <color indexed="9"/>
        <rFont val="돋움"/>
        <family val="3"/>
        <charset val="129"/>
      </rPr>
      <t>평균토크</t>
    </r>
    <phoneticPr fontId="6" type="noConversion"/>
  </si>
  <si>
    <r>
      <rPr>
        <b/>
        <sz val="9"/>
        <color indexed="9"/>
        <rFont val="돋움"/>
        <family val="3"/>
        <charset val="129"/>
      </rPr>
      <t>상대정확도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오차</t>
    </r>
    <phoneticPr fontId="6" type="noConversion"/>
  </si>
  <si>
    <t>5% Rule</t>
    <phoneticPr fontId="6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</si>
  <si>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1</t>
    </r>
    <phoneticPr fontId="6" type="noConversion"/>
  </si>
  <si>
    <r>
      <rPr>
        <sz val="10"/>
        <rFont val="돋움"/>
        <family val="3"/>
        <charset val="129"/>
      </rPr>
      <t>조건</t>
    </r>
    <r>
      <rPr>
        <sz val="10"/>
        <rFont val="Tahoma"/>
        <family val="2"/>
      </rPr>
      <t xml:space="preserve"> 2</t>
    </r>
    <phoneticPr fontId="6" type="noConversion"/>
  </si>
  <si>
    <r>
      <rPr>
        <sz val="10"/>
        <rFont val="돋움"/>
        <family val="3"/>
        <charset val="129"/>
      </rPr>
      <t>추가수수료</t>
    </r>
    <phoneticPr fontId="6" type="noConversion"/>
  </si>
  <si>
    <r>
      <rPr>
        <sz val="10"/>
        <rFont val="돋움"/>
        <family val="3"/>
        <charset val="129"/>
      </rPr>
      <t>최대용량</t>
    </r>
    <r>
      <rPr>
        <sz val="10"/>
        <rFont val="Tahoma"/>
        <family val="2"/>
      </rPr>
      <t xml:space="preserve"> (N</t>
    </r>
    <r>
      <rPr>
        <sz val="10"/>
        <rFont val="돋움"/>
        <family val="3"/>
        <charset val="129"/>
      </rPr>
      <t>·</t>
    </r>
    <r>
      <rPr>
        <sz val="10"/>
        <rFont val="Tahoma"/>
        <family val="2"/>
      </rPr>
      <t>m)</t>
    </r>
    <phoneticPr fontId="6" type="noConversion"/>
  </si>
  <si>
    <r>
      <rPr>
        <sz val="10"/>
        <rFont val="돋움"/>
        <family val="3"/>
        <charset val="129"/>
      </rPr>
      <t>양방향</t>
    </r>
    <r>
      <rPr>
        <sz val="10"/>
        <rFont val="Tahoma"/>
        <family val="2"/>
      </rPr>
      <t>?</t>
    </r>
    <phoneticPr fontId="6" type="noConversion"/>
  </si>
  <si>
    <r>
      <rPr>
        <sz val="10"/>
        <rFont val="돋움"/>
        <family val="3"/>
        <charset val="129"/>
      </rPr>
      <t>교정점수</t>
    </r>
    <phoneticPr fontId="6" type="noConversion"/>
  </si>
  <si>
    <r>
      <rPr>
        <sz val="10"/>
        <rFont val="돋움"/>
        <family val="3"/>
        <charset val="129"/>
      </rPr>
      <t>소계</t>
    </r>
    <phoneticPr fontId="6" type="noConversion"/>
  </si>
  <si>
    <t>%</t>
    <phoneticPr fontId="6" type="noConversion"/>
  </si>
  <si>
    <r>
      <t xml:space="preserve">N·m </t>
    </r>
    <r>
      <rPr>
        <sz val="10"/>
        <rFont val="돋움"/>
        <family val="3"/>
        <charset val="129"/>
      </rPr>
      <t>이하</t>
    </r>
    <phoneticPr fontId="6" type="noConversion"/>
  </si>
  <si>
    <r>
      <rPr>
        <sz val="10"/>
        <rFont val="돋움"/>
        <family val="3"/>
        <charset val="129"/>
      </rPr>
      <t>단방향</t>
    </r>
    <phoneticPr fontId="6" type="noConversion"/>
  </si>
  <si>
    <r>
      <rPr>
        <sz val="9"/>
        <rFont val="돋움"/>
        <family val="3"/>
        <charset val="129"/>
      </rPr>
      <t>시계방향</t>
    </r>
    <phoneticPr fontId="6" type="noConversion"/>
  </si>
  <si>
    <r>
      <t xml:space="preserve">N·m </t>
    </r>
    <r>
      <rPr>
        <sz val="10"/>
        <rFont val="돋움"/>
        <family val="3"/>
        <charset val="129"/>
      </rPr>
      <t>이하</t>
    </r>
    <phoneticPr fontId="6" type="noConversion"/>
  </si>
  <si>
    <r>
      <rPr>
        <sz val="10"/>
        <rFont val="돋움"/>
        <family val="3"/>
        <charset val="129"/>
      </rPr>
      <t>양방향</t>
    </r>
    <phoneticPr fontId="6" type="noConversion"/>
  </si>
  <si>
    <r>
      <rPr>
        <b/>
        <sz val="10"/>
        <color rgb="FFFF0000"/>
        <rFont val="돋움"/>
        <family val="3"/>
        <charset val="129"/>
      </rPr>
      <t>※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교정점</t>
    </r>
    <r>
      <rPr>
        <b/>
        <sz val="10"/>
        <color rgb="FFFF0000"/>
        <rFont val="Tahoma"/>
        <family val="2"/>
      </rPr>
      <t xml:space="preserve"> 5 Point 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로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간주하였음</t>
    </r>
    <r>
      <rPr>
        <b/>
        <sz val="10"/>
        <color rgb="FFFF0000"/>
        <rFont val="Tahoma"/>
        <family val="2"/>
      </rPr>
      <t>.</t>
    </r>
    <phoneticPr fontId="6" type="noConversion"/>
  </si>
  <si>
    <r>
      <t xml:space="preserve">N·m </t>
    </r>
    <r>
      <rPr>
        <sz val="10"/>
        <rFont val="돋움"/>
        <family val="3"/>
        <charset val="129"/>
      </rPr>
      <t>초과</t>
    </r>
    <phoneticPr fontId="6" type="noConversion"/>
  </si>
  <si>
    <r>
      <rPr>
        <b/>
        <sz val="10"/>
        <color rgb="FFFF0000"/>
        <rFont val="돋움"/>
        <family val="3"/>
        <charset val="129"/>
      </rPr>
      <t>기본</t>
    </r>
    <r>
      <rPr>
        <b/>
        <sz val="10"/>
        <color rgb="FFFF0000"/>
        <rFont val="Tahoma"/>
        <family val="2"/>
      </rPr>
      <t xml:space="preserve"> 1 Range</t>
    </r>
    <r>
      <rPr>
        <b/>
        <sz val="10"/>
        <color rgb="FFFF0000"/>
        <rFont val="돋움"/>
        <family val="3"/>
        <charset val="129"/>
      </rPr>
      <t>당</t>
    </r>
    <r>
      <rPr>
        <b/>
        <sz val="10"/>
        <color rgb="FFFF0000"/>
        <rFont val="Tahoma"/>
        <family val="2"/>
      </rPr>
      <t xml:space="preserve"> 0</t>
    </r>
    <r>
      <rPr>
        <b/>
        <sz val="10"/>
        <color rgb="FFFF0000"/>
        <rFont val="돋움"/>
        <family val="3"/>
        <charset val="129"/>
      </rPr>
      <t>점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제외하고</t>
    </r>
    <r>
      <rPr>
        <b/>
        <sz val="10"/>
        <color rgb="FFFF0000"/>
        <rFont val="Tahoma"/>
        <family val="2"/>
      </rPr>
      <t xml:space="preserve"> 5 Point</t>
    </r>
    <r>
      <rPr>
        <b/>
        <sz val="10"/>
        <color rgb="FFFF0000"/>
        <rFont val="돋움"/>
        <family val="3"/>
        <charset val="129"/>
      </rPr>
      <t>를</t>
    </r>
    <r>
      <rPr>
        <b/>
        <sz val="10"/>
        <color rgb="FFFF0000"/>
        <rFont val="Tahoma"/>
        <family val="2"/>
      </rPr>
      <t xml:space="preserve"> </t>
    </r>
    <r>
      <rPr>
        <b/>
        <sz val="10"/>
        <color rgb="FFFF0000"/>
        <rFont val="돋움"/>
        <family val="3"/>
        <charset val="129"/>
      </rPr>
      <t>측정하므로</t>
    </r>
    <r>
      <rPr>
        <b/>
        <sz val="10"/>
        <color rgb="FFFF0000"/>
        <rFont val="Tahoma"/>
        <family val="2"/>
      </rPr>
      <t xml:space="preserve"> 1 Point </t>
    </r>
    <r>
      <rPr>
        <b/>
        <sz val="10"/>
        <color rgb="FFFF0000"/>
        <rFont val="돋움"/>
        <family val="3"/>
        <charset val="129"/>
      </rPr>
      <t>추가시</t>
    </r>
    <r>
      <rPr>
        <b/>
        <sz val="10"/>
        <color rgb="FFFF0000"/>
        <rFont val="Tahoma"/>
        <family val="2"/>
      </rPr>
      <t xml:space="preserve"> 20% </t>
    </r>
    <r>
      <rPr>
        <b/>
        <sz val="10"/>
        <color rgb="FFFF0000"/>
        <rFont val="돋움"/>
        <family val="3"/>
        <charset val="129"/>
      </rPr>
      <t>추가함</t>
    </r>
    <r>
      <rPr>
        <b/>
        <sz val="10"/>
        <color rgb="FFFF0000"/>
        <rFont val="Tahoma"/>
        <family val="2"/>
      </rPr>
      <t>.</t>
    </r>
    <phoneticPr fontId="6" type="noConversion"/>
  </si>
  <si>
    <t>교정포인트를 늘려달라는 업체 요구가 증가 함에 따라, 교정점 추가분을 적용하였음.</t>
    <phoneticPr fontId="6" type="noConversion"/>
  </si>
  <si>
    <t>교정점 추가분</t>
    <phoneticPr fontId="6" type="noConversion"/>
  </si>
  <si>
    <t>● 토크교정 (시계방향)</t>
    <phoneticPr fontId="6" type="noConversion"/>
  </si>
  <si>
    <t>● 토크교정 (반시계방향)</t>
    <phoneticPr fontId="6" type="noConversion"/>
  </si>
  <si>
    <t>토크렌치 지시토크
(N·m)</t>
    <phoneticPr fontId="6" type="noConversion"/>
  </si>
  <si>
    <t>* 토크 측정기의 상대측정불확도(최대값)를 포함인자로 나누어 계산함.</t>
    <phoneticPr fontId="6" type="noConversion"/>
  </si>
  <si>
    <t xml:space="preserve">  토크 측정기의 상대측정불확도 :</t>
    <phoneticPr fontId="6" type="noConversion"/>
  </si>
  <si>
    <t>사용중지?</t>
  </si>
  <si>
    <t>COID</t>
    <phoneticPr fontId="6" type="noConversion"/>
  </si>
  <si>
    <r>
      <t>U+</t>
    </r>
    <r>
      <rPr>
        <sz val="9"/>
        <rFont val="돋움"/>
        <family val="3"/>
        <charset val="129"/>
      </rPr>
      <t>α</t>
    </r>
    <phoneticPr fontId="6" type="noConversion"/>
  </si>
  <si>
    <r>
      <t xml:space="preserve">(Confidence level about 95 %, </t>
    </r>
    <r>
      <rPr>
        <i/>
        <sz val="9"/>
        <rFont val="Arial Unicode MS"/>
        <family val="3"/>
        <charset val="129"/>
      </rPr>
      <t>k</t>
    </r>
    <r>
      <rPr>
        <sz val="9"/>
        <rFont val="Arial Unicode MS"/>
        <family val="3"/>
        <charset val="129"/>
      </rPr>
      <t>=</t>
    </r>
    <phoneticPr fontId="6" type="noConversion"/>
  </si>
  <si>
    <t>-  Next -</t>
    <phoneticPr fontId="6" type="noConversion"/>
  </si>
  <si>
    <t>fees</t>
    <phoneticPr fontId="6" type="noConversion"/>
  </si>
  <si>
    <t>P/F</t>
    <phoneticPr fontId="6" type="noConversion"/>
  </si>
  <si>
    <t xml:space="preserve"> 성적서발급번호(Certificate No) :</t>
    <phoneticPr fontId="6" type="noConversion"/>
  </si>
  <si>
    <t>● 교정결과</t>
    <phoneticPr fontId="6" type="noConversion"/>
  </si>
  <si>
    <t>측정방향</t>
    <phoneticPr fontId="6" type="noConversion"/>
  </si>
  <si>
    <t>Unit</t>
    <phoneticPr fontId="6" type="noConversion"/>
  </si>
  <si>
    <t>Spec</t>
    <phoneticPr fontId="6" type="noConversion"/>
  </si>
  <si>
    <t>조정 전</t>
    <phoneticPr fontId="6" type="noConversion"/>
  </si>
  <si>
    <t>조정 후</t>
    <phoneticPr fontId="6" type="noConversion"/>
  </si>
  <si>
    <t>Measurement Uncertainty</t>
    <phoneticPr fontId="6" type="noConversion"/>
  </si>
  <si>
    <t>시계방향</t>
    <phoneticPr fontId="6" type="noConversion"/>
  </si>
  <si>
    <t>N·m</t>
  </si>
  <si>
    <t>-</t>
    <phoneticPr fontId="6" type="noConversion"/>
  </si>
  <si>
    <t>시계방향</t>
    <phoneticPr fontId="6" type="noConversion"/>
  </si>
  <si>
    <t>시계방향</t>
    <phoneticPr fontId="6" type="noConversion"/>
  </si>
  <si>
    <t>시계방향</t>
    <phoneticPr fontId="6" type="noConversion"/>
  </si>
  <si>
    <t>시계방향</t>
    <phoneticPr fontId="6" type="noConversion"/>
  </si>
  <si>
    <t>시계방향</t>
    <phoneticPr fontId="6" type="noConversion"/>
  </si>
  <si>
    <t>시계방향</t>
    <phoneticPr fontId="6" type="noConversion"/>
  </si>
  <si>
    <t>시계방향</t>
    <phoneticPr fontId="6" type="noConversion"/>
  </si>
  <si>
    <t>반시계방향</t>
    <phoneticPr fontId="6" type="noConversion"/>
  </si>
  <si>
    <t>반시계방향</t>
    <phoneticPr fontId="6" type="noConversion"/>
  </si>
  <si>
    <t>반시계방향</t>
    <phoneticPr fontId="6" type="noConversion"/>
  </si>
  <si>
    <t>보정값</t>
    <phoneticPr fontId="6" type="noConversion"/>
  </si>
  <si>
    <t>보정값</t>
    <phoneticPr fontId="6" type="noConversion"/>
  </si>
  <si>
    <t>측정불확도</t>
    <phoneticPr fontId="6" type="noConversion"/>
  </si>
  <si>
    <t>N·m</t>
    <phoneticPr fontId="6" type="noConversion"/>
  </si>
  <si>
    <t>Hynix?</t>
    <phoneticPr fontId="6" type="noConversion"/>
  </si>
  <si>
    <t>자리수</t>
    <phoneticPr fontId="6" type="noConversion"/>
  </si>
  <si>
    <t>상대정확도오차</t>
    <phoneticPr fontId="6" type="noConversion"/>
  </si>
  <si>
    <t>적용</t>
    <phoneticPr fontId="6" type="noConversion"/>
  </si>
  <si>
    <t>%</t>
    <phoneticPr fontId="6" type="noConversion"/>
  </si>
  <si>
    <t>상대확장불확도 (%)</t>
    <phoneticPr fontId="6" type="noConversion"/>
  </si>
  <si>
    <t>계산</t>
    <phoneticPr fontId="6" type="noConversion"/>
  </si>
  <si>
    <t>결정</t>
    <phoneticPr fontId="6" type="noConversion"/>
  </si>
  <si>
    <t>상대측정불확도</t>
    <phoneticPr fontId="6" type="noConversion"/>
  </si>
  <si>
    <t>-</t>
    <phoneticPr fontId="6" type="noConversion"/>
  </si>
  <si>
    <t>-</t>
    <phoneticPr fontId="6" type="noConversion"/>
  </si>
  <si>
    <t>MEASURED VALUE (조정후, CW)</t>
    <phoneticPr fontId="6" type="noConversion"/>
  </si>
  <si>
    <t>MEASURED VALUE (조정후, CCW)</t>
    <phoneticPr fontId="6" type="noConversion"/>
  </si>
  <si>
    <t>◆ 측정불확도 추정보고서 (조정후)◆</t>
    <phoneticPr fontId="6" type="noConversion"/>
  </si>
  <si>
    <r>
      <t xml:space="preserve">1. </t>
    </r>
    <r>
      <rPr>
        <b/>
        <sz val="9"/>
        <rFont val="돋움"/>
        <family val="3"/>
        <charset val="129"/>
      </rPr>
      <t>측정결과</t>
    </r>
    <r>
      <rPr>
        <b/>
        <sz val="9"/>
        <rFont val="Tahoma"/>
        <family val="2"/>
      </rPr>
      <t xml:space="preserve"> (</t>
    </r>
    <r>
      <rPr>
        <b/>
        <sz val="9"/>
        <rFont val="돋움"/>
        <family val="3"/>
        <charset val="129"/>
      </rPr>
      <t>조정후</t>
    </r>
    <r>
      <rPr>
        <b/>
        <sz val="9"/>
        <rFont val="Tahoma"/>
        <family val="2"/>
      </rPr>
      <t>)</t>
    </r>
    <phoneticPr fontId="6" type="noConversion"/>
  </si>
  <si>
    <t>※ 신뢰수준 약 95 %,</t>
  </si>
  <si>
    <t>Measured
Value</t>
    <phoneticPr fontId="6" type="noConversion"/>
  </si>
  <si>
    <t>Correction
Value</t>
    <phoneticPr fontId="6" type="noConversion"/>
  </si>
  <si>
    <t>Pass
/Fail</t>
    <phoneticPr fontId="6" type="noConversion"/>
  </si>
  <si>
    <t>Measured
Value</t>
    <phoneticPr fontId="6" type="noConversion"/>
  </si>
  <si>
    <t>Pass
/Fail</t>
    <phoneticPr fontId="6" type="noConversion"/>
  </si>
  <si>
    <t>Indication
Value</t>
    <phoneticPr fontId="6" type="noConversion"/>
  </si>
  <si>
    <t>토크렌치
지시토크
(N·m)</t>
    <phoneticPr fontId="6" type="noConversion"/>
  </si>
  <si>
    <t>U &amp; r</t>
  </si>
  <si>
    <t>2. HCT-CS-037-20303 the relative accuracy error and  relative measurement uncertainty.</t>
    <phoneticPr fontId="6" type="noConversion"/>
  </si>
  <si>
    <t>CMC (cw)</t>
    <phoneticPr fontId="6" type="noConversion"/>
  </si>
  <si>
    <t>CMC (ccw)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</si>
</sst>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41" formatCode="_-* #,##0_-;\-* #,##0_-;_-* &quot;-&quot;_-;_-@_-"/>
    <numFmt numFmtId="43" formatCode="_-* #,##0.00_-;\-* #,##0.00_-;_-* &quot;-&quot;??_-;_-@_-"/>
    <numFmt numFmtId="176" formatCode="&quot;₩&quot;#,##0;&quot;₩&quot;&quot;₩&quot;&quot;₩&quot;&quot;₩&quot;&quot;₩&quot;&quot;₩&quot;&quot;₩&quot;&quot;₩&quot;&quot;₩&quot;\-#,##0"/>
    <numFmt numFmtId="177" formatCode="_ * #,##0.00_ ;_ * &quot;₩&quot;&quot;₩&quot;&quot;₩&quot;&quot;₩&quot;&quot;₩&quot;&quot;₩&quot;&quot;₩&quot;\-#,##0.00_ ;_ * &quot;-&quot;??_ ;_ @_ "/>
    <numFmt numFmtId="178" formatCode="&quot;₩&quot;#,##0;[Red]&quot;₩&quot;&quot;₩&quot;&quot;₩&quot;&quot;₩&quot;&quot;₩&quot;&quot;₩&quot;&quot;₩&quot;&quot;₩&quot;&quot;₩&quot;\-#,##0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################################"/>
    <numFmt numFmtId="184" formatCode="0.0\ &quot;℃&quot;"/>
    <numFmt numFmtId="185" formatCode="0\ &quot;％ R.H.&quot;"/>
    <numFmt numFmtId="186" formatCode="0.0\ &quot;hPa&quot;"/>
    <numFmt numFmtId="187" formatCode="0.000_);[Red]\(0.000\)"/>
    <numFmt numFmtId="188" formatCode="0.000\ 00"/>
    <numFmt numFmtId="189" formatCode="0.000\ 000"/>
    <numFmt numFmtId="190" formatCode="#\ ##0"/>
    <numFmt numFmtId="191" formatCode="0.000"/>
    <numFmt numFmtId="192" formatCode="0.0_);[Red]\(0.0\)"/>
    <numFmt numFmtId="193" formatCode="mm&quot;월&quot;\ dd&quot;일&quot;"/>
    <numFmt numFmtId="194" formatCode="0.0"/>
    <numFmt numFmtId="195" formatCode="0.000\ 0"/>
    <numFmt numFmtId="196" formatCode="0.00000_);[Red]\(0.00000\)"/>
    <numFmt numFmtId="197" formatCode="0\ &quot;%&quot;"/>
    <numFmt numFmtId="198" formatCode="0.00.E+00"/>
    <numFmt numFmtId="199" formatCode="0.00\ &quot;%&quot;"/>
    <numFmt numFmtId="200" formatCode="0.000\ &quot;%&quot;"/>
    <numFmt numFmtId="201" formatCode="0\ &quot;℃&quot;"/>
    <numFmt numFmtId="202" formatCode="0.000\ 000\ 0"/>
    <numFmt numFmtId="203" formatCode="#\ ###\ ###"/>
    <numFmt numFmtId="204" formatCode="0.000\ 0\ &quot;%&quot;"/>
    <numFmt numFmtId="205" formatCode="0.000\ 000\ E+00"/>
    <numFmt numFmtId="206" formatCode="0.000\ &quot;N·m&quot;"/>
    <numFmt numFmtId="207" formatCode="\(\ 0.000\ &quot;N·m )²&quot;"/>
    <numFmt numFmtId="208" formatCode="0.000\ &quot;N·m²&quot;"/>
    <numFmt numFmtId="209" formatCode="0.000\ 00\ &quot;%/℃&quot;"/>
    <numFmt numFmtId="210" formatCode="0.000\ 00\ &quot;%&quot;"/>
    <numFmt numFmtId="211" formatCode="_-* #,##0_-;\-* #,##0_-;_-* &quot;-&quot;??_-;_-@_-"/>
    <numFmt numFmtId="212" formatCode="####\-##\-##"/>
    <numFmt numFmtId="213" formatCode="0_ "/>
  </numFmts>
  <fonts count="10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b/>
      <sz val="9"/>
      <color indexed="10"/>
      <name val="Tahoma"/>
      <family val="2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i/>
      <sz val="9"/>
      <color theme="0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</font>
    <font>
      <i/>
      <sz val="9"/>
      <name val="Arial Unicode MS"/>
      <family val="3"/>
      <charset val="129"/>
    </font>
    <font>
      <b/>
      <i/>
      <sz val="9"/>
      <color indexed="9"/>
      <name val="Tahoma"/>
      <family val="2"/>
    </font>
    <font>
      <sz val="9"/>
      <color rgb="FFFF0000"/>
      <name val="Arial Unicode MS"/>
      <family val="3"/>
      <charset val="129"/>
    </font>
    <font>
      <sz val="10"/>
      <name val="맑은 고딕"/>
      <family val="3"/>
      <charset val="129"/>
      <scheme val="major"/>
    </font>
    <font>
      <sz val="9"/>
      <name val="Arial"/>
      <family val="2"/>
    </font>
    <font>
      <b/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vertAlign val="superscript"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b/>
      <sz val="10"/>
      <name val="맑은 고딕"/>
      <family val="1"/>
      <scheme val="major"/>
    </font>
    <font>
      <sz val="10"/>
      <name val="맑은 고딕"/>
      <family val="1"/>
      <scheme val="major"/>
    </font>
    <font>
      <i/>
      <sz val="10"/>
      <name val="돋움"/>
      <family val="3"/>
      <charset val="129"/>
    </font>
    <font>
      <i/>
      <sz val="10"/>
      <name val="맑은 고딕"/>
      <family val="3"/>
      <charset val="129"/>
      <scheme val="major"/>
    </font>
    <font>
      <sz val="9"/>
      <color rgb="FFFF0000"/>
      <name val="Tahoma"/>
      <family val="2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5"/>
      <name val="Arial Unicode MS"/>
      <family val="3"/>
      <charset val="129"/>
    </font>
    <font>
      <vertAlign val="superscript"/>
      <sz val="10"/>
      <name val="Times New Roman"/>
      <family val="1"/>
    </font>
    <font>
      <b/>
      <sz val="20"/>
      <name val="맑은 고딕"/>
      <family val="3"/>
      <charset val="129"/>
      <scheme val="major"/>
    </font>
    <font>
      <b/>
      <vertAlign val="subscript"/>
      <sz val="10"/>
      <name val="Times New Roman"/>
      <family val="1"/>
    </font>
    <font>
      <vertAlign val="subscript"/>
      <sz val="10"/>
      <name val="Times New Roman"/>
      <family val="1"/>
    </font>
    <font>
      <sz val="10"/>
      <name val="돋움"/>
      <family val="3"/>
      <charset val="129"/>
    </font>
    <font>
      <b/>
      <sz val="10"/>
      <color rgb="FFFF0000"/>
      <name val="Tahoma"/>
      <family val="2"/>
    </font>
    <font>
      <b/>
      <sz val="10"/>
      <color rgb="FFFF0000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0"/>
      <name val="Arial Unicode MS"/>
      <family val="3"/>
      <charset val="129"/>
    </font>
    <font>
      <sz val="9"/>
      <color rgb="FF0070C0"/>
      <name val="Arial Unicode MS"/>
      <family val="3"/>
      <charset val="129"/>
    </font>
    <font>
      <b/>
      <sz val="9"/>
      <color indexed="8"/>
      <name val="Arial Unicode MS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 diagonalDown="1">
      <left style="thin">
        <color indexed="22"/>
      </left>
      <right style="thin">
        <color indexed="22"/>
      </right>
      <top style="thin">
        <color indexed="22"/>
      </top>
      <bottom/>
      <diagonal style="thin">
        <color indexed="22"/>
      </diagonal>
    </border>
    <border diagonalDown="1">
      <left style="thin">
        <color indexed="22"/>
      </left>
      <right style="thin">
        <color indexed="22"/>
      </right>
      <top/>
      <bottom style="thin">
        <color indexed="22"/>
      </bottom>
      <diagonal style="thin">
        <color indexed="22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62">
    <xf numFmtId="0" fontId="0" fillId="0" borderId="0">
      <alignment vertical="center"/>
    </xf>
    <xf numFmtId="0" fontId="15" fillId="0" borderId="0"/>
    <xf numFmtId="0" fontId="15" fillId="0" borderId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9" fillId="0" borderId="0"/>
    <xf numFmtId="0" fontId="39" fillId="0" borderId="0"/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0" fontId="36" fillId="0" borderId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38" fontId="37" fillId="16" borderId="0" applyNumberFormat="0" applyBorder="0" applyAlignment="0" applyProtection="0"/>
    <xf numFmtId="10" fontId="37" fillId="17" borderId="1" applyNumberFormat="0" applyBorder="0" applyAlignment="0" applyProtection="0"/>
    <xf numFmtId="0" fontId="38" fillId="0" borderId="0"/>
    <xf numFmtId="0" fontId="8" fillId="0" borderId="0"/>
    <xf numFmtId="10" fontId="8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5" fillId="23" borderId="3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4" fillId="0" borderId="0"/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8" fillId="0" borderId="0"/>
    <xf numFmtId="0" fontId="25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7" borderId="2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10" applyNumberFormat="0" applyAlignment="0" applyProtection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45" fillId="0" borderId="0">
      <alignment vertical="center"/>
    </xf>
    <xf numFmtId="0" fontId="5" fillId="0" borderId="0">
      <alignment vertical="center"/>
    </xf>
    <xf numFmtId="0" fontId="5" fillId="0" borderId="0"/>
    <xf numFmtId="0" fontId="54" fillId="0" borderId="0">
      <alignment vertical="center"/>
    </xf>
    <xf numFmtId="0" fontId="16" fillId="0" borderId="0">
      <alignment vertical="center"/>
    </xf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10" fontId="37" fillId="17" borderId="46" applyNumberFormat="0" applyBorder="0" applyAlignment="0" applyProtection="0"/>
    <xf numFmtId="0" fontId="5" fillId="23" borderId="45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4" fillId="0" borderId="0"/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5" fillId="23" borderId="47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7" borderId="2" applyNumberFormat="0" applyAlignment="0" applyProtection="0">
      <alignment vertical="center"/>
    </xf>
    <xf numFmtId="0" fontId="27" fillId="7" borderId="2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22" borderId="10" applyNumberFormat="0" applyAlignment="0" applyProtection="0">
      <alignment vertical="center"/>
    </xf>
    <xf numFmtId="0" fontId="33" fillId="22" borderId="10" applyNumberFormat="0" applyAlignment="0" applyProtection="0">
      <alignment vertical="center"/>
    </xf>
    <xf numFmtId="0" fontId="4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1" fontId="5" fillId="0" borderId="0" applyFont="0" applyFill="0" applyBorder="0" applyAlignment="0" applyProtection="0">
      <alignment vertical="center"/>
    </xf>
    <xf numFmtId="10" fontId="37" fillId="17" borderId="38" applyNumberFormat="0" applyBorder="0" applyAlignment="0" applyProtection="0"/>
    <xf numFmtId="0" fontId="19" fillId="22" borderId="92" applyNumberFormat="0" applyAlignment="0" applyProtection="0">
      <alignment vertical="center"/>
    </xf>
    <xf numFmtId="0" fontId="5" fillId="23" borderId="88" applyNumberFormat="0" applyFont="0" applyAlignment="0" applyProtection="0">
      <alignment vertical="center"/>
    </xf>
    <xf numFmtId="0" fontId="26" fillId="0" borderId="93" applyNumberFormat="0" applyFill="0" applyAlignment="0" applyProtection="0">
      <alignment vertical="center"/>
    </xf>
    <xf numFmtId="0" fontId="27" fillId="7" borderId="92" applyNumberFormat="0" applyAlignment="0" applyProtection="0">
      <alignment vertical="center"/>
    </xf>
    <xf numFmtId="0" fontId="33" fillId="22" borderId="94" applyNumberFormat="0" applyAlignment="0" applyProtection="0">
      <alignment vertical="center"/>
    </xf>
    <xf numFmtId="10" fontId="37" fillId="17" borderId="53" applyNumberFormat="0" applyBorder="0" applyAlignment="0" applyProtection="0"/>
    <xf numFmtId="0" fontId="5" fillId="23" borderId="47" applyNumberFormat="0" applyFont="0" applyAlignment="0" applyProtection="0">
      <alignment vertical="center"/>
    </xf>
    <xf numFmtId="0" fontId="19" fillId="22" borderId="92" applyNumberFormat="0" applyAlignment="0" applyProtection="0">
      <alignment vertical="center"/>
    </xf>
    <xf numFmtId="0" fontId="19" fillId="22" borderId="92" applyNumberFormat="0" applyAlignment="0" applyProtection="0">
      <alignment vertical="center"/>
    </xf>
    <xf numFmtId="0" fontId="26" fillId="0" borderId="93" applyNumberFormat="0" applyFill="0" applyAlignment="0" applyProtection="0">
      <alignment vertical="center"/>
    </xf>
    <xf numFmtId="0" fontId="26" fillId="0" borderId="93" applyNumberFormat="0" applyFill="0" applyAlignment="0" applyProtection="0">
      <alignment vertical="center"/>
    </xf>
    <xf numFmtId="0" fontId="27" fillId="7" borderId="92" applyNumberFormat="0" applyAlignment="0" applyProtection="0">
      <alignment vertical="center"/>
    </xf>
    <xf numFmtId="0" fontId="27" fillId="7" borderId="92" applyNumberFormat="0" applyAlignment="0" applyProtection="0">
      <alignment vertical="center"/>
    </xf>
    <xf numFmtId="0" fontId="33" fillId="22" borderId="94" applyNumberFormat="0" applyAlignment="0" applyProtection="0">
      <alignment vertical="center"/>
    </xf>
    <xf numFmtId="0" fontId="33" fillId="22" borderId="94" applyNumberFormat="0" applyAlignment="0" applyProtection="0">
      <alignment vertical="center"/>
    </xf>
    <xf numFmtId="0" fontId="1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23" borderId="109" applyNumberFormat="0" applyFon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0" fontId="37" fillId="17" borderId="38" applyNumberFormat="0" applyBorder="0" applyAlignment="0" applyProtection="0"/>
    <xf numFmtId="41" fontId="5" fillId="0" borderId="0" applyFont="0" applyFill="0" applyBorder="0" applyAlignment="0" applyProtection="0">
      <alignment vertical="center"/>
    </xf>
    <xf numFmtId="0" fontId="8" fillId="0" borderId="0"/>
  </cellStyleXfs>
  <cellXfs count="690">
    <xf numFmtId="0" fontId="0" fillId="0" borderId="0" xfId="0">
      <alignment vertical="center"/>
    </xf>
    <xf numFmtId="49" fontId="3" fillId="0" borderId="0" xfId="79" applyNumberFormat="1" applyFont="1" applyFill="1" applyBorder="1" applyAlignment="1">
      <alignment horizontal="left" vertical="center"/>
    </xf>
    <xf numFmtId="49" fontId="3" fillId="0" borderId="0" xfId="79" applyNumberFormat="1" applyFont="1" applyFill="1" applyAlignment="1">
      <alignment horizontal="left" vertical="center"/>
    </xf>
    <xf numFmtId="0" fontId="3" fillId="0" borderId="0" xfId="0" applyFont="1" applyFill="1" applyBorder="1">
      <alignment vertical="center"/>
    </xf>
    <xf numFmtId="0" fontId="43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4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84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0" fontId="43" fillId="0" borderId="1" xfId="0" applyFont="1" applyFill="1" applyBorder="1" applyAlignment="1" applyProtection="1">
      <alignment horizontal="center" vertical="center"/>
    </xf>
    <xf numFmtId="185" fontId="10" fillId="17" borderId="1" xfId="0" applyNumberFormat="1" applyFont="1" applyFill="1" applyBorder="1" applyAlignment="1" applyProtection="1">
      <alignment horizontal="center" vertical="center" shrinkToFit="1"/>
      <protection locked="0"/>
    </xf>
    <xf numFmtId="186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>
      <alignment vertical="center"/>
    </xf>
    <xf numFmtId="0" fontId="10" fillId="0" borderId="1" xfId="0" applyFont="1" applyFill="1" applyBorder="1" applyAlignment="1" applyProtection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14" fontId="3" fillId="0" borderId="0" xfId="0" applyNumberFormat="1" applyFont="1" applyFill="1" applyBorder="1">
      <alignment vertical="center"/>
    </xf>
    <xf numFmtId="0" fontId="51" fillId="0" borderId="0" xfId="79" applyFont="1"/>
    <xf numFmtId="0" fontId="51" fillId="0" borderId="0" xfId="0" applyFont="1">
      <alignment vertical="center"/>
    </xf>
    <xf numFmtId="49" fontId="51" fillId="0" borderId="19" xfId="79" applyNumberFormat="1" applyFont="1" applyFill="1" applyBorder="1" applyAlignment="1">
      <alignment horizontal="left" vertical="center"/>
    </xf>
    <xf numFmtId="49" fontId="51" fillId="0" borderId="19" xfId="79" applyNumberFormat="1" applyFont="1" applyFill="1" applyBorder="1" applyAlignment="1">
      <alignment horizontal="center" vertical="center"/>
    </xf>
    <xf numFmtId="49" fontId="53" fillId="0" borderId="19" xfId="80" applyNumberFormat="1" applyFont="1" applyFill="1" applyBorder="1" applyAlignment="1">
      <alignment horizontal="right" vertical="center"/>
    </xf>
    <xf numFmtId="0" fontId="51" fillId="0" borderId="19" xfId="79" applyNumberFormat="1" applyFont="1" applyFill="1" applyBorder="1" applyAlignment="1">
      <alignment horizontal="righ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5" fillId="0" borderId="0" xfId="0" applyFont="1" applyAlignment="1">
      <alignment horizontal="center" vertical="center"/>
    </xf>
    <xf numFmtId="0" fontId="56" fillId="26" borderId="0" xfId="0" applyFont="1" applyFill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6" fillId="26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left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Alignment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60" fillId="0" borderId="0" xfId="0" applyFont="1" applyBorder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51" fillId="0" borderId="19" xfId="79" applyNumberFormat="1" applyFont="1" applyFill="1" applyBorder="1" applyAlignment="1">
      <alignment vertical="center"/>
    </xf>
    <xf numFmtId="0" fontId="51" fillId="0" borderId="0" xfId="79" applyNumberFormat="1" applyFont="1"/>
    <xf numFmtId="0" fontId="51" fillId="0" borderId="19" xfId="79" applyNumberFormat="1" applyFont="1" applyFill="1" applyBorder="1" applyAlignment="1">
      <alignment horizontal="left" vertical="center"/>
    </xf>
    <xf numFmtId="0" fontId="58" fillId="0" borderId="25" xfId="0" applyFont="1" applyBorder="1" applyAlignment="1">
      <alignment horizontal="center" vertical="center"/>
    </xf>
    <xf numFmtId="0" fontId="55" fillId="0" borderId="25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indent="1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 applyAlignment="1">
      <alignment vertical="center"/>
    </xf>
    <xf numFmtId="0" fontId="55" fillId="0" borderId="0" xfId="0" applyNumberFormat="1" applyFont="1" applyBorder="1" applyAlignment="1">
      <alignment horizontal="center" vertical="center"/>
    </xf>
    <xf numFmtId="49" fontId="58" fillId="0" borderId="25" xfId="0" applyNumberFormat="1" applyFont="1" applyBorder="1" applyAlignment="1">
      <alignment horizontal="center" vertical="center"/>
    </xf>
    <xf numFmtId="49" fontId="58" fillId="0" borderId="1" xfId="0" applyNumberFormat="1" applyFont="1" applyBorder="1" applyAlignment="1">
      <alignment horizontal="center" vertical="center"/>
    </xf>
    <xf numFmtId="0" fontId="10" fillId="30" borderId="11" xfId="0" applyFont="1" applyFill="1" applyBorder="1" applyAlignment="1" applyProtection="1">
      <alignment horizontal="center" vertical="center"/>
      <protection locked="0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49" fontId="51" fillId="0" borderId="0" xfId="79" applyNumberFormat="1" applyFont="1" applyFill="1" applyBorder="1" applyAlignment="1">
      <alignment vertical="center"/>
    </xf>
    <xf numFmtId="0" fontId="51" fillId="0" borderId="0" xfId="79" applyNumberFormat="1" applyFont="1" applyFill="1" applyBorder="1" applyAlignment="1">
      <alignment vertical="center"/>
    </xf>
    <xf numFmtId="0" fontId="65" fillId="0" borderId="0" xfId="0" applyNumberFormat="1" applyFont="1" applyFill="1" applyBorder="1" applyAlignment="1">
      <alignment vertical="center"/>
    </xf>
    <xf numFmtId="49" fontId="51" fillId="0" borderId="0" xfId="79" applyNumberFormat="1" applyFont="1" applyFill="1" applyAlignment="1">
      <alignment horizontal="center" vertical="center"/>
    </xf>
    <xf numFmtId="0" fontId="51" fillId="0" borderId="0" xfId="0" applyNumberFormat="1" applyFont="1" applyFill="1" applyBorder="1" applyAlignment="1">
      <alignment vertical="center"/>
    </xf>
    <xf numFmtId="0" fontId="51" fillId="0" borderId="0" xfId="79" applyNumberFormat="1" applyFont="1" applyFill="1" applyAlignment="1">
      <alignment horizontal="center" vertical="center"/>
    </xf>
    <xf numFmtId="0" fontId="51" fillId="0" borderId="0" xfId="79" applyNumberFormat="1" applyFont="1" applyFill="1" applyAlignment="1">
      <alignment vertical="center"/>
    </xf>
    <xf numFmtId="0" fontId="13" fillId="0" borderId="0" xfId="0" applyFont="1" applyFill="1" applyBorder="1">
      <alignment vertical="center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49" fontId="58" fillId="0" borderId="27" xfId="0" applyNumberFormat="1" applyFont="1" applyBorder="1" applyAlignment="1">
      <alignment horizontal="center" vertical="center"/>
    </xf>
    <xf numFmtId="0" fontId="58" fillId="0" borderId="27" xfId="0" applyFont="1" applyBorder="1" applyAlignment="1">
      <alignment horizontal="center" vertical="center"/>
    </xf>
    <xf numFmtId="0" fontId="55" fillId="0" borderId="27" xfId="0" applyFont="1" applyBorder="1" applyAlignment="1">
      <alignment horizontal="center" vertical="center"/>
    </xf>
    <xf numFmtId="0" fontId="48" fillId="0" borderId="0" xfId="0" applyNumberFormat="1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62" fillId="27" borderId="39" xfId="81" applyFont="1" applyFill="1" applyBorder="1" applyAlignment="1">
      <alignment horizontal="center" vertical="center"/>
    </xf>
    <xf numFmtId="0" fontId="62" fillId="27" borderId="40" xfId="81" applyFont="1" applyFill="1" applyBorder="1" applyAlignment="1">
      <alignment horizontal="center" vertical="center"/>
    </xf>
    <xf numFmtId="0" fontId="63" fillId="27" borderId="40" xfId="81" applyFont="1" applyFill="1" applyBorder="1" applyAlignment="1">
      <alignment horizontal="center" vertical="center"/>
    </xf>
    <xf numFmtId="0" fontId="56" fillId="26" borderId="38" xfId="0" applyFont="1" applyFill="1" applyBorder="1" applyAlignment="1">
      <alignment horizontal="center" vertical="center" wrapText="1"/>
    </xf>
    <xf numFmtId="0" fontId="7" fillId="29" borderId="34" xfId="0" applyNumberFormat="1" applyFont="1" applyFill="1" applyBorder="1" applyAlignment="1">
      <alignment horizontal="center" vertical="center" wrapText="1"/>
    </xf>
    <xf numFmtId="0" fontId="7" fillId="29" borderId="34" xfId="0" applyNumberFormat="1" applyFont="1" applyFill="1" applyBorder="1" applyAlignment="1">
      <alignment horizontal="center" vertical="center"/>
    </xf>
    <xf numFmtId="0" fontId="7" fillId="29" borderId="34" xfId="0" applyNumberFormat="1" applyFont="1" applyFill="1" applyBorder="1" applyAlignment="1">
      <alignment vertical="center"/>
    </xf>
    <xf numFmtId="0" fontId="7" fillId="29" borderId="26" xfId="0" applyNumberFormat="1" applyFont="1" applyFill="1" applyBorder="1" applyAlignment="1">
      <alignment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58" fillId="0" borderId="38" xfId="0" applyFont="1" applyBorder="1" applyAlignment="1">
      <alignment horizontal="center" vertical="center"/>
    </xf>
    <xf numFmtId="49" fontId="51" fillId="0" borderId="0" xfId="79" applyNumberFormat="1" applyFont="1" applyFill="1" applyAlignment="1">
      <alignment vertical="center"/>
    </xf>
    <xf numFmtId="0" fontId="72" fillId="0" borderId="0" xfId="79" applyNumberFormat="1" applyFont="1" applyFill="1" applyAlignment="1">
      <alignment horizontal="left" vertical="center"/>
    </xf>
    <xf numFmtId="0" fontId="72" fillId="0" borderId="0" xfId="79" applyNumberFormat="1" applyFont="1" applyFill="1" applyAlignment="1">
      <alignment vertical="center"/>
    </xf>
    <xf numFmtId="49" fontId="51" fillId="0" borderId="0" xfId="79" applyNumberFormat="1" applyFont="1" applyFill="1" applyAlignment="1">
      <alignment horizontal="right" vertical="center"/>
    </xf>
    <xf numFmtId="0" fontId="51" fillId="0" borderId="0" xfId="79" applyNumberFormat="1" applyFont="1" applyFill="1" applyAlignment="1">
      <alignment horizontal="left" vertical="center"/>
    </xf>
    <xf numFmtId="0" fontId="51" fillId="0" borderId="0" xfId="0" applyFont="1" applyBorder="1" applyAlignment="1">
      <alignment vertical="center"/>
    </xf>
    <xf numFmtId="0" fontId="73" fillId="0" borderId="0" xfId="0" applyFont="1">
      <alignment vertical="center"/>
    </xf>
    <xf numFmtId="0" fontId="73" fillId="0" borderId="0" xfId="0" applyFont="1" applyBorder="1">
      <alignment vertical="center"/>
    </xf>
    <xf numFmtId="0" fontId="75" fillId="0" borderId="0" xfId="0" applyFont="1" applyBorder="1" applyAlignment="1">
      <alignment vertical="center"/>
    </xf>
    <xf numFmtId="190" fontId="73" fillId="0" borderId="0" xfId="0" applyNumberFormat="1" applyFont="1" applyFill="1" applyBorder="1" applyAlignment="1">
      <alignment vertical="center" wrapText="1"/>
    </xf>
    <xf numFmtId="0" fontId="73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center" vertical="center" wrapText="1"/>
    </xf>
    <xf numFmtId="191" fontId="73" fillId="0" borderId="0" xfId="0" applyNumberFormat="1" applyFont="1" applyBorder="1" applyAlignment="1">
      <alignment horizontal="center" vertical="center" wrapText="1"/>
    </xf>
    <xf numFmtId="0" fontId="73" fillId="0" borderId="0" xfId="0" applyFont="1" applyBorder="1" applyAlignment="1">
      <alignment horizontal="center" vertical="center" wrapText="1"/>
    </xf>
    <xf numFmtId="0" fontId="73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76" fillId="0" borderId="0" xfId="0" applyFont="1" applyBorder="1" applyAlignment="1">
      <alignment horizontal="center" vertical="center"/>
    </xf>
    <xf numFmtId="0" fontId="75" fillId="0" borderId="0" xfId="0" applyFont="1" applyBorder="1">
      <alignment vertical="center"/>
    </xf>
    <xf numFmtId="0" fontId="73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9" fontId="73" fillId="0" borderId="0" xfId="0" applyNumberFormat="1" applyFont="1" applyBorder="1" applyAlignment="1">
      <alignment vertical="center"/>
    </xf>
    <xf numFmtId="0" fontId="73" fillId="0" borderId="0" xfId="0" applyFont="1" applyBorder="1" applyAlignment="1">
      <alignment horizontal="left" vertical="center"/>
    </xf>
    <xf numFmtId="193" fontId="73" fillId="0" borderId="0" xfId="0" quotePrefix="1" applyNumberFormat="1" applyFont="1" applyBorder="1" applyAlignment="1">
      <alignment vertical="center"/>
    </xf>
    <xf numFmtId="0" fontId="73" fillId="0" borderId="0" xfId="0" applyNumberFormat="1" applyFont="1" applyBorder="1" applyAlignment="1">
      <alignment vertical="center"/>
    </xf>
    <xf numFmtId="2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11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188" fontId="73" fillId="0" borderId="0" xfId="0" applyNumberFormat="1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191" fontId="73" fillId="0" borderId="0" xfId="0" applyNumberFormat="1" applyFont="1" applyBorder="1" applyAlignment="1">
      <alignment vertical="center"/>
    </xf>
    <xf numFmtId="197" fontId="73" fillId="0" borderId="0" xfId="0" applyNumberFormat="1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198" fontId="73" fillId="0" borderId="0" xfId="0" applyNumberFormat="1" applyFont="1" applyBorder="1" applyAlignment="1">
      <alignment vertical="center"/>
    </xf>
    <xf numFmtId="0" fontId="83" fillId="0" borderId="0" xfId="0" applyFont="1" applyBorder="1">
      <alignment vertical="center"/>
    </xf>
    <xf numFmtId="200" fontId="73" fillId="0" borderId="0" xfId="0" applyNumberFormat="1" applyFont="1" applyBorder="1" applyAlignment="1">
      <alignment vertical="center"/>
    </xf>
    <xf numFmtId="0" fontId="73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 shrinkToFit="1"/>
    </xf>
    <xf numFmtId="0" fontId="73" fillId="0" borderId="19" xfId="0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68" fillId="0" borderId="0" xfId="0" applyFont="1" applyBorder="1" applyAlignment="1">
      <alignment vertical="center"/>
    </xf>
    <xf numFmtId="188" fontId="73" fillId="0" borderId="0" xfId="0" applyNumberFormat="1" applyFont="1" applyBorder="1" applyAlignment="1">
      <alignment horizontal="center" vertical="center"/>
    </xf>
    <xf numFmtId="203" fontId="73" fillId="0" borderId="0" xfId="0" applyNumberFormat="1" applyFont="1" applyBorder="1" applyAlignment="1">
      <alignment vertical="center"/>
    </xf>
    <xf numFmtId="0" fontId="76" fillId="0" borderId="0" xfId="0" applyFont="1" applyBorder="1" applyAlignment="1">
      <alignment vertical="center"/>
    </xf>
    <xf numFmtId="0" fontId="76" fillId="0" borderId="0" xfId="0" applyFont="1" applyBorder="1" applyAlignment="1">
      <alignment horizontal="right" vertical="center"/>
    </xf>
    <xf numFmtId="0" fontId="73" fillId="0" borderId="0" xfId="0" applyFont="1" applyBorder="1" applyAlignment="1">
      <alignment vertical="center"/>
    </xf>
    <xf numFmtId="195" fontId="73" fillId="0" borderId="0" xfId="0" applyNumberFormat="1" applyFont="1" applyBorder="1" applyAlignment="1">
      <alignment vertical="center"/>
    </xf>
    <xf numFmtId="189" fontId="73" fillId="0" borderId="0" xfId="0" applyNumberFormat="1" applyFont="1" applyBorder="1" applyAlignment="1">
      <alignment horizontal="center" vertical="center"/>
    </xf>
    <xf numFmtId="195" fontId="73" fillId="0" borderId="0" xfId="0" applyNumberFormat="1" applyFont="1" applyBorder="1" applyAlignment="1">
      <alignment horizontal="center" vertical="center"/>
    </xf>
    <xf numFmtId="194" fontId="73" fillId="0" borderId="0" xfId="0" applyNumberFormat="1" applyFont="1" applyBorder="1" applyAlignment="1">
      <alignment horizontal="right" vertical="center"/>
    </xf>
    <xf numFmtId="0" fontId="73" fillId="0" borderId="0" xfId="0" quotePrefix="1" applyFont="1" applyBorder="1" applyAlignment="1">
      <alignment horizontal="left" vertical="center"/>
    </xf>
    <xf numFmtId="0" fontId="4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3" fillId="0" borderId="0" xfId="0" applyNumberFormat="1" applyFont="1" applyFill="1" applyBorder="1" applyAlignment="1">
      <alignment vertical="center"/>
    </xf>
    <xf numFmtId="188" fontId="73" fillId="0" borderId="0" xfId="0" applyNumberFormat="1" applyFont="1" applyBorder="1" applyAlignment="1">
      <alignment horizontal="center" vertical="center" wrapText="1"/>
    </xf>
    <xf numFmtId="189" fontId="73" fillId="0" borderId="0" xfId="0" applyNumberFormat="1" applyFont="1" applyBorder="1" applyAlignment="1">
      <alignment horizontal="center" vertical="center" wrapText="1"/>
    </xf>
    <xf numFmtId="0" fontId="68" fillId="0" borderId="19" xfId="0" applyFont="1" applyBorder="1" applyAlignment="1">
      <alignment vertical="center"/>
    </xf>
    <xf numFmtId="0" fontId="75" fillId="0" borderId="0" xfId="0" applyFont="1" applyBorder="1" applyAlignment="1">
      <alignment horizontal="left" vertical="center"/>
    </xf>
    <xf numFmtId="0" fontId="73" fillId="0" borderId="0" xfId="0" applyFont="1" applyFill="1" applyBorder="1" applyAlignment="1">
      <alignment horizontal="center" vertical="center" wrapText="1"/>
    </xf>
    <xf numFmtId="189" fontId="73" fillId="0" borderId="0" xfId="0" applyNumberFormat="1" applyFont="1" applyFill="1" applyBorder="1" applyAlignment="1">
      <alignment horizontal="center" vertical="center" shrinkToFit="1"/>
    </xf>
    <xf numFmtId="189" fontId="73" fillId="0" borderId="30" xfId="0" applyNumberFormat="1" applyFont="1" applyFill="1" applyBorder="1" applyAlignment="1">
      <alignment horizontal="center" vertical="center" shrinkToFit="1"/>
    </xf>
    <xf numFmtId="189" fontId="73" fillId="0" borderId="30" xfId="0" applyNumberFormat="1" applyFont="1" applyBorder="1" applyAlignment="1">
      <alignment horizontal="center" vertical="center" wrapText="1"/>
    </xf>
    <xf numFmtId="191" fontId="73" fillId="0" borderId="0" xfId="0" applyNumberFormat="1" applyFont="1" applyFill="1" applyBorder="1" applyAlignment="1">
      <alignment horizontal="center" vertical="center" wrapText="1"/>
    </xf>
    <xf numFmtId="191" fontId="73" fillId="0" borderId="0" xfId="0" applyNumberFormat="1" applyFont="1" applyFill="1" applyBorder="1" applyAlignment="1">
      <alignment horizontal="center" vertical="center" shrinkToFit="1"/>
    </xf>
    <xf numFmtId="0" fontId="75" fillId="0" borderId="0" xfId="0" applyFont="1" applyBorder="1" applyAlignment="1">
      <alignment horizontal="left" vertical="center" indent="1"/>
    </xf>
    <xf numFmtId="192" fontId="73" fillId="0" borderId="0" xfId="0" applyNumberFormat="1" applyFont="1" applyBorder="1" applyAlignment="1">
      <alignment vertical="center"/>
    </xf>
    <xf numFmtId="196" fontId="73" fillId="0" borderId="0" xfId="0" applyNumberFormat="1" applyFont="1" applyBorder="1" applyAlignment="1">
      <alignment vertical="center"/>
    </xf>
    <xf numFmtId="194" fontId="73" fillId="0" borderId="0" xfId="0" applyNumberFormat="1" applyFont="1" applyBorder="1" applyAlignment="1">
      <alignment vertical="center"/>
    </xf>
    <xf numFmtId="0" fontId="73" fillId="0" borderId="0" xfId="0" quotePrefix="1" applyFont="1" applyBorder="1" applyAlignment="1">
      <alignment vertical="center"/>
    </xf>
    <xf numFmtId="202" fontId="73" fillId="0" borderId="0" xfId="0" applyNumberFormat="1" applyFont="1" applyBorder="1" applyAlignment="1">
      <alignment vertical="center"/>
    </xf>
    <xf numFmtId="0" fontId="7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 indent="1"/>
    </xf>
    <xf numFmtId="0" fontId="3" fillId="0" borderId="58" xfId="0" applyNumberFormat="1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3" fillId="0" borderId="59" xfId="0" applyNumberFormat="1" applyFont="1" applyFill="1" applyBorder="1" applyAlignment="1">
      <alignment horizontal="center" vertical="center"/>
    </xf>
    <xf numFmtId="0" fontId="3" fillId="0" borderId="60" xfId="0" applyNumberFormat="1" applyFont="1" applyFill="1" applyBorder="1" applyAlignment="1">
      <alignment horizontal="center" vertical="center"/>
    </xf>
    <xf numFmtId="0" fontId="3" fillId="0" borderId="61" xfId="0" applyNumberFormat="1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vertical="center"/>
    </xf>
    <xf numFmtId="0" fontId="3" fillId="0" borderId="62" xfId="0" applyNumberFormat="1" applyFont="1" applyFill="1" applyBorder="1" applyAlignment="1">
      <alignment horizontal="center" vertical="center"/>
    </xf>
    <xf numFmtId="0" fontId="3" fillId="0" borderId="63" xfId="0" applyNumberFormat="1" applyFont="1" applyFill="1" applyBorder="1" applyAlignment="1">
      <alignment horizontal="center" vertical="center"/>
    </xf>
    <xf numFmtId="0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horizontal="center" vertical="center"/>
    </xf>
    <xf numFmtId="0" fontId="3" fillId="0" borderId="65" xfId="0" applyNumberFormat="1" applyFont="1" applyFill="1" applyBorder="1" applyAlignment="1">
      <alignment horizontal="center" vertical="center"/>
    </xf>
    <xf numFmtId="0" fontId="3" fillId="0" borderId="66" xfId="0" applyNumberFormat="1" applyFont="1" applyFill="1" applyBorder="1" applyAlignment="1">
      <alignment horizontal="center" vertical="center"/>
    </xf>
    <xf numFmtId="0" fontId="3" fillId="0" borderId="67" xfId="0" applyNumberFormat="1" applyFont="1" applyFill="1" applyBorder="1" applyAlignment="1">
      <alignment horizontal="center" vertical="center"/>
    </xf>
    <xf numFmtId="0" fontId="3" fillId="0" borderId="68" xfId="0" applyNumberFormat="1" applyFont="1" applyFill="1" applyBorder="1" applyAlignment="1">
      <alignment horizontal="center" vertical="center"/>
    </xf>
    <xf numFmtId="0" fontId="3" fillId="0" borderId="69" xfId="0" applyNumberFormat="1" applyFont="1" applyFill="1" applyBorder="1" applyAlignment="1">
      <alignment horizontal="center" vertical="center"/>
    </xf>
    <xf numFmtId="0" fontId="3" fillId="0" borderId="67" xfId="0" applyFont="1" applyFill="1" applyBorder="1" applyAlignment="1">
      <alignment horizontal="center" vertical="center"/>
    </xf>
    <xf numFmtId="0" fontId="3" fillId="0" borderId="68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/>
    </xf>
    <xf numFmtId="0" fontId="3" fillId="0" borderId="64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center" vertical="center"/>
    </xf>
    <xf numFmtId="0" fontId="3" fillId="32" borderId="57" xfId="0" applyNumberFormat="1" applyFont="1" applyFill="1" applyBorder="1" applyAlignment="1">
      <alignment vertical="center"/>
    </xf>
    <xf numFmtId="0" fontId="3" fillId="32" borderId="0" xfId="0" applyNumberFormat="1" applyFont="1" applyFill="1" applyBorder="1" applyAlignment="1">
      <alignment vertical="center"/>
    </xf>
    <xf numFmtId="0" fontId="3" fillId="32" borderId="52" xfId="0" applyNumberFormat="1" applyFont="1" applyFill="1" applyBorder="1" applyAlignment="1">
      <alignment vertical="center"/>
    </xf>
    <xf numFmtId="0" fontId="3" fillId="32" borderId="18" xfId="0" applyNumberFormat="1" applyFont="1" applyFill="1" applyBorder="1" applyAlignment="1">
      <alignment vertical="center"/>
    </xf>
    <xf numFmtId="0" fontId="3" fillId="30" borderId="67" xfId="0" applyNumberFormat="1" applyFont="1" applyFill="1" applyBorder="1" applyAlignment="1">
      <alignment horizontal="center" vertical="center"/>
    </xf>
    <xf numFmtId="187" fontId="3" fillId="0" borderId="42" xfId="0" applyNumberFormat="1" applyFont="1" applyFill="1" applyBorder="1" applyAlignment="1">
      <alignment horizontal="center" vertical="center"/>
    </xf>
    <xf numFmtId="0" fontId="86" fillId="32" borderId="41" xfId="0" applyFont="1" applyFill="1" applyBorder="1" applyAlignment="1">
      <alignment horizontal="center" vertical="center"/>
    </xf>
    <xf numFmtId="0" fontId="86" fillId="32" borderId="42" xfId="0" applyFont="1" applyFill="1" applyBorder="1" applyAlignment="1">
      <alignment horizontal="center" vertical="center"/>
    </xf>
    <xf numFmtId="0" fontId="86" fillId="32" borderId="44" xfId="0" applyFont="1" applyFill="1" applyBorder="1" applyAlignment="1">
      <alignment horizontal="center" vertical="center"/>
    </xf>
    <xf numFmtId="0" fontId="86" fillId="32" borderId="42" xfId="0" applyNumberFormat="1" applyFont="1" applyFill="1" applyBorder="1" applyAlignment="1">
      <alignment horizontal="center" vertical="center"/>
    </xf>
    <xf numFmtId="0" fontId="3" fillId="32" borderId="48" xfId="0" applyFont="1" applyFill="1" applyBorder="1" applyAlignment="1">
      <alignment horizontal="center" vertical="center"/>
    </xf>
    <xf numFmtId="0" fontId="86" fillId="32" borderId="72" xfId="0" applyFont="1" applyFill="1" applyBorder="1" applyAlignment="1">
      <alignment horizontal="center" vertical="center"/>
    </xf>
    <xf numFmtId="0" fontId="86" fillId="32" borderId="52" xfId="0" applyFont="1" applyFill="1" applyBorder="1" applyAlignment="1">
      <alignment horizontal="center" vertical="center"/>
    </xf>
    <xf numFmtId="0" fontId="86" fillId="32" borderId="51" xfId="0" applyFont="1" applyFill="1" applyBorder="1" applyAlignment="1">
      <alignment horizontal="center" vertical="center"/>
    </xf>
    <xf numFmtId="195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horizontal="left" vertical="center"/>
    </xf>
    <xf numFmtId="189" fontId="73" fillId="0" borderId="0" xfId="0" applyNumberFormat="1" applyFont="1" applyBorder="1" applyAlignment="1">
      <alignment horizontal="center" vertical="center"/>
    </xf>
    <xf numFmtId="0" fontId="3" fillId="0" borderId="59" xfId="78" applyNumberFormat="1" applyFont="1" applyFill="1" applyBorder="1" applyAlignment="1">
      <alignment horizontal="center" vertical="center"/>
    </xf>
    <xf numFmtId="0" fontId="3" fillId="0" borderId="60" xfId="78" applyNumberFormat="1" applyFont="1" applyFill="1" applyBorder="1" applyAlignment="1">
      <alignment horizontal="center" vertical="center"/>
    </xf>
    <xf numFmtId="0" fontId="3" fillId="0" borderId="62" xfId="78" applyNumberFormat="1" applyFont="1" applyFill="1" applyBorder="1" applyAlignment="1">
      <alignment horizontal="center" vertical="center"/>
    </xf>
    <xf numFmtId="0" fontId="3" fillId="0" borderId="63" xfId="78" applyNumberFormat="1" applyFont="1" applyFill="1" applyBorder="1" applyAlignment="1">
      <alignment horizontal="center" vertical="center"/>
    </xf>
    <xf numFmtId="0" fontId="3" fillId="0" borderId="65" xfId="78" applyNumberFormat="1" applyFont="1" applyFill="1" applyBorder="1" applyAlignment="1">
      <alignment horizontal="center" vertical="center"/>
    </xf>
    <xf numFmtId="0" fontId="3" fillId="0" borderId="66" xfId="78" applyNumberFormat="1" applyFont="1" applyFill="1" applyBorder="1" applyAlignment="1">
      <alignment horizontal="center" vertical="center"/>
    </xf>
    <xf numFmtId="0" fontId="3" fillId="0" borderId="74" xfId="78" applyNumberFormat="1" applyFont="1" applyFill="1" applyBorder="1" applyAlignment="1">
      <alignment horizontal="center" vertical="center"/>
    </xf>
    <xf numFmtId="0" fontId="3" fillId="0" borderId="79" xfId="78" applyNumberFormat="1" applyFont="1" applyFill="1" applyBorder="1" applyAlignment="1">
      <alignment horizontal="center" vertical="center"/>
    </xf>
    <xf numFmtId="0" fontId="3" fillId="0" borderId="58" xfId="78" applyNumberFormat="1" applyFont="1" applyFill="1" applyBorder="1" applyAlignment="1">
      <alignment horizontal="center" vertical="center"/>
    </xf>
    <xf numFmtId="0" fontId="3" fillId="0" borderId="61" xfId="78" applyNumberFormat="1" applyFont="1" applyFill="1" applyBorder="1" applyAlignment="1">
      <alignment horizontal="center" vertical="center"/>
    </xf>
    <xf numFmtId="0" fontId="3" fillId="0" borderId="64" xfId="78" applyNumberFormat="1" applyFont="1" applyFill="1" applyBorder="1" applyAlignment="1">
      <alignment horizontal="center" vertical="center"/>
    </xf>
    <xf numFmtId="0" fontId="3" fillId="0" borderId="78" xfId="78" applyNumberFormat="1" applyFont="1" applyFill="1" applyBorder="1" applyAlignment="1">
      <alignment horizontal="center" vertical="center"/>
    </xf>
    <xf numFmtId="49" fontId="51" fillId="0" borderId="55" xfId="79" applyNumberFormat="1" applyFont="1" applyFill="1" applyBorder="1" applyAlignment="1">
      <alignment horizontal="center" vertical="center"/>
    </xf>
    <xf numFmtId="0" fontId="51" fillId="0" borderId="55" xfId="79" applyNumberFormat="1" applyFont="1" applyFill="1" applyBorder="1" applyAlignment="1">
      <alignment vertical="center"/>
    </xf>
    <xf numFmtId="0" fontId="51" fillId="0" borderId="55" xfId="79" applyNumberFormat="1" applyFont="1" applyFill="1" applyBorder="1" applyAlignment="1">
      <alignment horizontal="center" vertical="center"/>
    </xf>
    <xf numFmtId="49" fontId="51" fillId="34" borderId="0" xfId="79" applyNumberFormat="1" applyFont="1" applyFill="1" applyAlignment="1">
      <alignment horizontal="center" vertical="center"/>
    </xf>
    <xf numFmtId="0" fontId="51" fillId="34" borderId="0" xfId="79" applyNumberFormat="1" applyFont="1" applyFill="1" applyAlignment="1">
      <alignment horizontal="center" vertical="center"/>
    </xf>
    <xf numFmtId="49" fontId="65" fillId="34" borderId="0" xfId="0" applyNumberFormat="1" applyFont="1" applyFill="1" applyBorder="1" applyAlignment="1">
      <alignment horizontal="right" vertical="center"/>
    </xf>
    <xf numFmtId="49" fontId="3" fillId="0" borderId="0" xfId="79" applyNumberFormat="1" applyFont="1" applyFill="1" applyBorder="1" applyAlignment="1">
      <alignment vertical="center"/>
    </xf>
    <xf numFmtId="49" fontId="3" fillId="0" borderId="0" xfId="79" applyNumberFormat="1" applyFont="1" applyFill="1" applyAlignment="1">
      <alignment horizontal="center" vertical="center"/>
    </xf>
    <xf numFmtId="0" fontId="51" fillId="0" borderId="0" xfId="0" applyNumberFormat="1" applyFont="1">
      <alignment vertical="center"/>
    </xf>
    <xf numFmtId="49" fontId="51" fillId="0" borderId="0" xfId="79" applyNumberFormat="1" applyFont="1" applyFill="1" applyBorder="1" applyAlignment="1">
      <alignment horizontal="center" vertical="center"/>
    </xf>
    <xf numFmtId="0" fontId="88" fillId="35" borderId="53" xfId="0" applyFont="1" applyFill="1" applyBorder="1">
      <alignment vertical="center"/>
    </xf>
    <xf numFmtId="0" fontId="89" fillId="0" borderId="0" xfId="0" applyFont="1">
      <alignment vertical="center"/>
    </xf>
    <xf numFmtId="49" fontId="3" fillId="0" borderId="67" xfId="0" applyNumberFormat="1" applyFont="1" applyFill="1" applyBorder="1" applyAlignment="1">
      <alignment horizontal="center" vertical="center"/>
    </xf>
    <xf numFmtId="0" fontId="3" fillId="0" borderId="81" xfId="0" applyNumberFormat="1" applyFont="1" applyFill="1" applyBorder="1" applyAlignment="1">
      <alignment horizontal="center" vertical="center"/>
    </xf>
    <xf numFmtId="0" fontId="3" fillId="0" borderId="78" xfId="0" applyNumberFormat="1" applyFont="1" applyFill="1" applyBorder="1" applyAlignment="1">
      <alignment horizontal="center" vertical="center"/>
    </xf>
    <xf numFmtId="0" fontId="3" fillId="0" borderId="74" xfId="0" applyNumberFormat="1" applyFont="1" applyFill="1" applyBorder="1" applyAlignment="1">
      <alignment horizontal="center" vertical="center"/>
    </xf>
    <xf numFmtId="0" fontId="3" fillId="0" borderId="79" xfId="0" applyNumberFormat="1" applyFont="1" applyFill="1" applyBorder="1" applyAlignment="1">
      <alignment horizontal="center" vertical="center"/>
    </xf>
    <xf numFmtId="0" fontId="3" fillId="0" borderId="78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/>
    </xf>
    <xf numFmtId="0" fontId="3" fillId="0" borderId="79" xfId="0" applyFont="1" applyFill="1" applyBorder="1" applyAlignment="1">
      <alignment horizontal="center" vertical="center"/>
    </xf>
    <xf numFmtId="0" fontId="3" fillId="30" borderId="71" xfId="0" applyFont="1" applyFill="1" applyBorder="1" applyAlignment="1">
      <alignment horizontal="center" vertical="center"/>
    </xf>
    <xf numFmtId="0" fontId="3" fillId="0" borderId="71" xfId="0" applyFont="1" applyFill="1" applyBorder="1" applyAlignment="1">
      <alignment horizontal="center" vertical="center"/>
    </xf>
    <xf numFmtId="0" fontId="3" fillId="30" borderId="82" xfId="0" applyFont="1" applyFill="1" applyBorder="1" applyAlignment="1">
      <alignment horizontal="center" vertical="center"/>
    </xf>
    <xf numFmtId="0" fontId="86" fillId="32" borderId="48" xfId="0" applyFont="1" applyFill="1" applyBorder="1" applyAlignment="1">
      <alignment horizontal="center" vertical="center"/>
    </xf>
    <xf numFmtId="0" fontId="3" fillId="32" borderId="42" xfId="0" applyFont="1" applyFill="1" applyBorder="1" applyAlignment="1">
      <alignment horizontal="center" vertical="center"/>
    </xf>
    <xf numFmtId="0" fontId="3" fillId="33" borderId="13" xfId="0" applyNumberFormat="1" applyFont="1" applyFill="1" applyBorder="1" applyAlignment="1">
      <alignment horizontal="center" vertical="center"/>
    </xf>
    <xf numFmtId="0" fontId="3" fillId="32" borderId="85" xfId="0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69" xfId="0" applyNumberFormat="1" applyFont="1" applyFill="1" applyBorder="1" applyAlignment="1">
      <alignment horizontal="center" vertical="center"/>
    </xf>
    <xf numFmtId="49" fontId="3" fillId="0" borderId="81" xfId="0" applyNumberFormat="1" applyFont="1" applyFill="1" applyBorder="1" applyAlignment="1">
      <alignment horizontal="center" vertical="center"/>
    </xf>
    <xf numFmtId="0" fontId="3" fillId="32" borderId="86" xfId="0" applyNumberFormat="1" applyFont="1" applyFill="1" applyBorder="1" applyAlignment="1">
      <alignment vertical="center"/>
    </xf>
    <xf numFmtId="0" fontId="86" fillId="32" borderId="86" xfId="0" applyFont="1" applyFill="1" applyBorder="1" applyAlignment="1">
      <alignment horizontal="center" vertical="center"/>
    </xf>
    <xf numFmtId="0" fontId="51" fillId="34" borderId="0" xfId="79" applyNumberFormat="1" applyFont="1" applyFill="1" applyBorder="1" applyAlignment="1">
      <alignment horizontal="center" vertical="center"/>
    </xf>
    <xf numFmtId="0" fontId="65" fillId="34" borderId="0" xfId="0" applyNumberFormat="1" applyFont="1" applyFill="1" applyBorder="1" applyAlignment="1">
      <alignment horizontal="left" vertical="center"/>
    </xf>
    <xf numFmtId="0" fontId="51" fillId="0" borderId="87" xfId="79" applyNumberFormat="1" applyFont="1" applyFill="1" applyBorder="1" applyAlignment="1">
      <alignment vertical="center"/>
    </xf>
    <xf numFmtId="0" fontId="51" fillId="0" borderId="87" xfId="79" applyNumberFormat="1" applyFont="1" applyFill="1" applyBorder="1" applyAlignment="1">
      <alignment horizontal="left" vertical="center"/>
    </xf>
    <xf numFmtId="0" fontId="51" fillId="0" borderId="87" xfId="79" applyNumberFormat="1" applyFont="1" applyFill="1" applyBorder="1" applyAlignment="1">
      <alignment horizontal="center" vertical="center"/>
    </xf>
    <xf numFmtId="0" fontId="53" fillId="0" borderId="87" xfId="80" applyNumberFormat="1" applyFont="1" applyFill="1" applyBorder="1" applyAlignment="1">
      <alignment horizontal="right" vertical="center"/>
    </xf>
    <xf numFmtId="0" fontId="51" fillId="0" borderId="87" xfId="79" applyNumberFormat="1" applyFont="1" applyFill="1" applyBorder="1" applyAlignment="1">
      <alignment horizontal="right" vertical="center"/>
    </xf>
    <xf numFmtId="0" fontId="73" fillId="0" borderId="0" xfId="0" applyFont="1" applyBorder="1" applyAlignment="1">
      <alignment horizontal="center" vertical="center"/>
    </xf>
    <xf numFmtId="0" fontId="76" fillId="0" borderId="0" xfId="0" applyFont="1" applyBorder="1" applyAlignment="1">
      <alignment horizontal="center" vertical="center"/>
    </xf>
    <xf numFmtId="0" fontId="3" fillId="32" borderId="87" xfId="0" applyNumberFormat="1" applyFont="1" applyFill="1" applyBorder="1" applyAlignment="1">
      <alignment vertical="center"/>
    </xf>
    <xf numFmtId="0" fontId="75" fillId="0" borderId="0" xfId="0" applyFont="1">
      <alignment vertical="center"/>
    </xf>
    <xf numFmtId="0" fontId="92" fillId="0" borderId="0" xfId="0" applyNumberFormat="1" applyFont="1" applyAlignment="1">
      <alignment vertical="center"/>
    </xf>
    <xf numFmtId="0" fontId="73" fillId="0" borderId="0" xfId="0" applyNumberFormat="1" applyFont="1" applyAlignment="1">
      <alignment vertical="center"/>
    </xf>
    <xf numFmtId="0" fontId="75" fillId="0" borderId="0" xfId="0" applyNumberFormat="1" applyFont="1" applyBorder="1" applyAlignment="1">
      <alignment vertical="center"/>
    </xf>
    <xf numFmtId="0" fontId="73" fillId="0" borderId="0" xfId="0" applyFont="1" applyBorder="1">
      <alignment vertical="center"/>
    </xf>
    <xf numFmtId="190" fontId="73" fillId="0" borderId="0" xfId="0" applyNumberFormat="1" applyFont="1" applyBorder="1" applyAlignment="1">
      <alignment vertical="center"/>
    </xf>
    <xf numFmtId="199" fontId="73" fillId="0" borderId="0" xfId="0" applyNumberFormat="1" applyFont="1" applyBorder="1" applyAlignment="1">
      <alignment vertical="center"/>
    </xf>
    <xf numFmtId="199" fontId="73" fillId="0" borderId="0" xfId="0" applyNumberFormat="1" applyFont="1" applyBorder="1" applyAlignment="1">
      <alignment horizontal="center" vertical="center"/>
    </xf>
    <xf numFmtId="200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73" fillId="0" borderId="0" xfId="0" applyFont="1" applyBorder="1" applyAlignment="1">
      <alignment horizontal="center" vertical="center"/>
    </xf>
    <xf numFmtId="0" fontId="49" fillId="17" borderId="1" xfId="0" applyNumberFormat="1" applyFont="1" applyFill="1" applyBorder="1" applyAlignment="1" applyProtection="1">
      <alignment horizontal="center" vertical="center" shrinkToFit="1"/>
      <protection locked="0"/>
    </xf>
    <xf numFmtId="1" fontId="73" fillId="0" borderId="0" xfId="0" applyNumberFormat="1" applyFont="1" applyBorder="1" applyAlignment="1">
      <alignment vertical="center"/>
    </xf>
    <xf numFmtId="204" fontId="73" fillId="0" borderId="0" xfId="0" applyNumberFormat="1" applyFont="1" applyBorder="1" applyAlignment="1"/>
    <xf numFmtId="210" fontId="73" fillId="0" borderId="0" xfId="0" applyNumberFormat="1" applyFont="1" applyBorder="1" applyAlignment="1"/>
    <xf numFmtId="0" fontId="73" fillId="0" borderId="0" xfId="0" applyFont="1" applyBorder="1" applyAlignment="1">
      <alignment vertical="center" wrapText="1"/>
    </xf>
    <xf numFmtId="0" fontId="73" fillId="0" borderId="0" xfId="0" applyFont="1" applyBorder="1" applyAlignment="1">
      <alignment horizontal="right" vertical="center"/>
    </xf>
    <xf numFmtId="0" fontId="12" fillId="0" borderId="0" xfId="0" applyNumberFormat="1" applyFont="1">
      <alignment vertical="center"/>
    </xf>
    <xf numFmtId="0" fontId="3" fillId="0" borderId="0" xfId="78" applyNumberFormat="1" applyFont="1" applyFill="1" applyBorder="1" applyAlignment="1">
      <alignment horizontal="center" vertical="center"/>
    </xf>
    <xf numFmtId="0" fontId="96" fillId="0" borderId="0" xfId="0" applyNumberFormat="1" applyFont="1">
      <alignment vertical="center"/>
    </xf>
    <xf numFmtId="0" fontId="96" fillId="0" borderId="0" xfId="0" applyNumberFormat="1" applyFont="1" applyAlignment="1">
      <alignment horizontal="left" vertical="center" indent="1"/>
    </xf>
    <xf numFmtId="0" fontId="4" fillId="0" borderId="0" xfId="0" applyNumberFormat="1" applyFont="1" applyAlignment="1">
      <alignment vertical="center"/>
    </xf>
    <xf numFmtId="0" fontId="11" fillId="0" borderId="0" xfId="0" applyFont="1">
      <alignment vertical="center"/>
    </xf>
    <xf numFmtId="0" fontId="71" fillId="29" borderId="70" xfId="0" applyNumberFormat="1" applyFont="1" applyFill="1" applyBorder="1" applyAlignment="1">
      <alignment horizontal="center" vertical="center" wrapText="1"/>
    </xf>
    <xf numFmtId="0" fontId="66" fillId="0" borderId="0" xfId="0" applyNumberFormat="1" applyFont="1" applyFill="1" applyBorder="1" applyAlignment="1">
      <alignment vertical="center"/>
    </xf>
    <xf numFmtId="0" fontId="9" fillId="29" borderId="89" xfId="0" applyNumberFormat="1" applyFont="1" applyFill="1" applyBorder="1" applyAlignment="1">
      <alignment horizontal="center" vertical="center"/>
    </xf>
    <xf numFmtId="0" fontId="3" fillId="0" borderId="88" xfId="78" applyNumberFormat="1" applyFont="1" applyFill="1" applyBorder="1" applyAlignment="1">
      <alignment horizontal="center" vertical="center"/>
    </xf>
    <xf numFmtId="49" fontId="3" fillId="0" borderId="88" xfId="78" applyNumberFormat="1" applyFont="1" applyFill="1" applyBorder="1" applyAlignment="1">
      <alignment horizontal="center" vertical="center"/>
    </xf>
    <xf numFmtId="212" fontId="3" fillId="0" borderId="88" xfId="78" applyNumberFormat="1" applyFont="1" applyFill="1" applyBorder="1" applyAlignment="1">
      <alignment horizontal="center" vertical="center"/>
    </xf>
    <xf numFmtId="0" fontId="7" fillId="29" borderId="70" xfId="0" applyNumberFormat="1" applyFont="1" applyFill="1" applyBorder="1" applyAlignment="1">
      <alignment horizontal="center" vertical="center" wrapText="1"/>
    </xf>
    <xf numFmtId="0" fontId="3" fillId="32" borderId="95" xfId="0" applyNumberFormat="1" applyFont="1" applyFill="1" applyBorder="1" applyAlignment="1">
      <alignment vertical="center"/>
    </xf>
    <xf numFmtId="0" fontId="3" fillId="32" borderId="96" xfId="0" applyNumberFormat="1" applyFont="1" applyFill="1" applyBorder="1" applyAlignment="1">
      <alignment vertical="center"/>
    </xf>
    <xf numFmtId="0" fontId="3" fillId="32" borderId="97" xfId="0" applyNumberFormat="1" applyFont="1" applyFill="1" applyBorder="1" applyAlignment="1">
      <alignment vertical="center"/>
    </xf>
    <xf numFmtId="0" fontId="3" fillId="32" borderId="98" xfId="0" applyNumberFormat="1" applyFont="1" applyFill="1" applyBorder="1" applyAlignment="1">
      <alignment horizontal="center" vertical="center"/>
    </xf>
    <xf numFmtId="0" fontId="3" fillId="0" borderId="98" xfId="0" applyNumberFormat="1" applyFont="1" applyFill="1" applyBorder="1" applyAlignment="1">
      <alignment horizontal="center" vertical="center"/>
    </xf>
    <xf numFmtId="0" fontId="7" fillId="29" borderId="98" xfId="0" applyNumberFormat="1" applyFont="1" applyFill="1" applyBorder="1" applyAlignment="1">
      <alignment horizontal="center" vertical="center" wrapText="1"/>
    </xf>
    <xf numFmtId="0" fontId="7" fillId="29" borderId="98" xfId="0" applyNumberFormat="1" applyFont="1" applyFill="1" applyBorder="1" applyAlignment="1">
      <alignment horizontal="center" vertical="center"/>
    </xf>
    <xf numFmtId="0" fontId="7" fillId="29" borderId="100" xfId="0" applyNumberFormat="1" applyFont="1" applyFill="1" applyBorder="1" applyAlignment="1">
      <alignment horizontal="center" vertical="center"/>
    </xf>
    <xf numFmtId="0" fontId="7" fillId="29" borderId="100" xfId="0" applyNumberFormat="1" applyFont="1" applyFill="1" applyBorder="1" applyAlignment="1">
      <alignment horizontal="center" vertical="center" wrapText="1"/>
    </xf>
    <xf numFmtId="0" fontId="9" fillId="29" borderId="98" xfId="0" applyNumberFormat="1" applyFont="1" applyFill="1" applyBorder="1" applyAlignment="1">
      <alignment horizontal="center" vertical="center" wrapText="1"/>
    </xf>
    <xf numFmtId="49" fontId="3" fillId="0" borderId="98" xfId="0" applyNumberFormat="1" applyFont="1" applyFill="1" applyBorder="1" applyAlignment="1">
      <alignment horizontal="center" vertical="center"/>
    </xf>
    <xf numFmtId="0" fontId="3" fillId="0" borderId="98" xfId="0" applyNumberFormat="1" applyFont="1" applyFill="1" applyBorder="1" applyAlignment="1">
      <alignment vertical="center"/>
    </xf>
    <xf numFmtId="0" fontId="4" fillId="32" borderId="98" xfId="0" applyNumberFormat="1" applyFont="1" applyFill="1" applyBorder="1" applyAlignment="1">
      <alignment horizontal="center" vertical="center"/>
    </xf>
    <xf numFmtId="0" fontId="3" fillId="32" borderId="106" xfId="0" applyNumberFormat="1" applyFont="1" applyFill="1" applyBorder="1" applyAlignment="1">
      <alignment vertical="center"/>
    </xf>
    <xf numFmtId="0" fontId="3" fillId="32" borderId="107" xfId="0" applyNumberFormat="1" applyFont="1" applyFill="1" applyBorder="1" applyAlignment="1">
      <alignment vertical="center"/>
    </xf>
    <xf numFmtId="0" fontId="3" fillId="32" borderId="108" xfId="0" applyNumberFormat="1" applyFont="1" applyFill="1" applyBorder="1" applyAlignment="1">
      <alignment vertical="center"/>
    </xf>
    <xf numFmtId="0" fontId="3" fillId="32" borderId="109" xfId="0" applyNumberFormat="1" applyFont="1" applyFill="1" applyBorder="1" applyAlignment="1">
      <alignment horizontal="center" vertical="center"/>
    </xf>
    <xf numFmtId="0" fontId="3" fillId="0" borderId="109" xfId="0" applyNumberFormat="1" applyFont="1" applyFill="1" applyBorder="1" applyAlignment="1">
      <alignment horizontal="center" vertical="center"/>
    </xf>
    <xf numFmtId="0" fontId="7" fillId="29" borderId="109" xfId="0" applyNumberFormat="1" applyFont="1" applyFill="1" applyBorder="1" applyAlignment="1">
      <alignment horizontal="center" vertical="center"/>
    </xf>
    <xf numFmtId="0" fontId="7" fillId="29" borderId="109" xfId="0" applyNumberFormat="1" applyFont="1" applyFill="1" applyBorder="1" applyAlignment="1">
      <alignment horizontal="center" vertical="center" wrapText="1"/>
    </xf>
    <xf numFmtId="0" fontId="7" fillId="29" borderId="111" xfId="0" applyNumberFormat="1" applyFont="1" applyFill="1" applyBorder="1" applyAlignment="1">
      <alignment horizontal="center" vertical="center"/>
    </xf>
    <xf numFmtId="0" fontId="71" fillId="29" borderId="111" xfId="0" applyNumberFormat="1" applyFont="1" applyFill="1" applyBorder="1" applyAlignment="1">
      <alignment horizontal="center" vertical="center"/>
    </xf>
    <xf numFmtId="0" fontId="86" fillId="32" borderId="113" xfId="0" applyFont="1" applyFill="1" applyBorder="1" applyAlignment="1">
      <alignment horizontal="center" vertical="center"/>
    </xf>
    <xf numFmtId="0" fontId="86" fillId="32" borderId="108" xfId="0" applyFont="1" applyFill="1" applyBorder="1" applyAlignment="1">
      <alignment horizontal="center" vertical="center"/>
    </xf>
    <xf numFmtId="187" fontId="3" fillId="0" borderId="109" xfId="0" applyNumberFormat="1" applyFont="1" applyFill="1" applyBorder="1" applyAlignment="1">
      <alignment horizontal="center" vertical="center"/>
    </xf>
    <xf numFmtId="0" fontId="86" fillId="32" borderId="114" xfId="0" applyFont="1" applyFill="1" applyBorder="1" applyAlignment="1">
      <alignment horizontal="center" vertical="center"/>
    </xf>
    <xf numFmtId="0" fontId="86" fillId="32" borderId="109" xfId="0" applyFont="1" applyFill="1" applyBorder="1" applyAlignment="1">
      <alignment horizontal="center" vertical="center"/>
    </xf>
    <xf numFmtId="0" fontId="86" fillId="32" borderId="115" xfId="0" applyFont="1" applyFill="1" applyBorder="1" applyAlignment="1">
      <alignment horizontal="center" vertical="center"/>
    </xf>
    <xf numFmtId="0" fontId="86" fillId="32" borderId="116" xfId="0" applyFont="1" applyFill="1" applyBorder="1" applyAlignment="1">
      <alignment horizontal="center" vertical="center"/>
    </xf>
    <xf numFmtId="0" fontId="86" fillId="32" borderId="109" xfId="0" applyNumberFormat="1" applyFont="1" applyFill="1" applyBorder="1" applyAlignment="1">
      <alignment horizontal="center" vertical="center"/>
    </xf>
    <xf numFmtId="0" fontId="3" fillId="32" borderId="109" xfId="0" applyFont="1" applyFill="1" applyBorder="1" applyAlignment="1">
      <alignment horizontal="center" vertical="center"/>
    </xf>
    <xf numFmtId="0" fontId="3" fillId="32" borderId="115" xfId="0" applyFont="1" applyFill="1" applyBorder="1" applyAlignment="1">
      <alignment horizontal="center" vertical="center"/>
    </xf>
    <xf numFmtId="187" fontId="3" fillId="0" borderId="117" xfId="0" applyNumberFormat="1" applyFont="1" applyFill="1" applyBorder="1" applyAlignment="1">
      <alignment horizontal="center" vertical="center"/>
    </xf>
    <xf numFmtId="0" fontId="86" fillId="32" borderId="118" xfId="0" applyFont="1" applyFill="1" applyBorder="1" applyAlignment="1">
      <alignment horizontal="center" vertical="center"/>
    </xf>
    <xf numFmtId="0" fontId="86" fillId="32" borderId="117" xfId="0" applyFont="1" applyFill="1" applyBorder="1" applyAlignment="1">
      <alignment horizontal="center" vertical="center"/>
    </xf>
    <xf numFmtId="0" fontId="86" fillId="32" borderId="119" xfId="0" applyFont="1" applyFill="1" applyBorder="1" applyAlignment="1">
      <alignment horizontal="center" vertical="center"/>
    </xf>
    <xf numFmtId="0" fontId="86" fillId="32" borderId="120" xfId="0" applyFont="1" applyFill="1" applyBorder="1" applyAlignment="1">
      <alignment horizontal="center" vertical="center"/>
    </xf>
    <xf numFmtId="0" fontId="86" fillId="32" borderId="117" xfId="0" applyNumberFormat="1" applyFont="1" applyFill="1" applyBorder="1" applyAlignment="1">
      <alignment horizontal="center" vertical="center"/>
    </xf>
    <xf numFmtId="0" fontId="3" fillId="32" borderId="117" xfId="0" applyFont="1" applyFill="1" applyBorder="1" applyAlignment="1">
      <alignment horizontal="center" vertical="center"/>
    </xf>
    <xf numFmtId="0" fontId="3" fillId="32" borderId="119" xfId="0" applyFont="1" applyFill="1" applyBorder="1" applyAlignment="1">
      <alignment horizontal="center" vertical="center"/>
    </xf>
    <xf numFmtId="0" fontId="3" fillId="0" borderId="109" xfId="0" applyFont="1" applyFill="1" applyBorder="1" applyAlignment="1">
      <alignment horizontal="center" vertical="center"/>
    </xf>
    <xf numFmtId="0" fontId="3" fillId="0" borderId="121" xfId="0" applyFont="1" applyFill="1" applyBorder="1" applyAlignment="1">
      <alignment horizontal="center" vertical="center"/>
    </xf>
    <xf numFmtId="0" fontId="3" fillId="28" borderId="114" xfId="0" applyFont="1" applyFill="1" applyBorder="1" applyAlignment="1">
      <alignment horizontal="center" vertical="center"/>
    </xf>
    <xf numFmtId="0" fontId="3" fillId="28" borderId="109" xfId="0" applyFont="1" applyFill="1" applyBorder="1" applyAlignment="1">
      <alignment horizontal="center" vertical="center"/>
    </xf>
    <xf numFmtId="0" fontId="3" fillId="0" borderId="116" xfId="0" applyFont="1" applyFill="1" applyBorder="1" applyAlignment="1">
      <alignment horizontal="center" vertical="center"/>
    </xf>
    <xf numFmtId="0" fontId="3" fillId="0" borderId="115" xfId="0" applyFont="1" applyFill="1" applyBorder="1" applyAlignment="1">
      <alignment horizontal="center" vertical="center"/>
    </xf>
    <xf numFmtId="187" fontId="3" fillId="0" borderId="111" xfId="0" applyNumberFormat="1" applyFont="1" applyFill="1" applyBorder="1" applyAlignment="1">
      <alignment horizontal="center" vertical="center"/>
    </xf>
    <xf numFmtId="0" fontId="3" fillId="0" borderId="111" xfId="0" applyFont="1" applyFill="1" applyBorder="1" applyAlignment="1">
      <alignment horizontal="center" vertical="center"/>
    </xf>
    <xf numFmtId="0" fontId="3" fillId="0" borderId="123" xfId="0" applyFont="1" applyFill="1" applyBorder="1" applyAlignment="1">
      <alignment horizontal="center" vertical="center"/>
    </xf>
    <xf numFmtId="0" fontId="3" fillId="28" borderId="124" xfId="0" applyFont="1" applyFill="1" applyBorder="1" applyAlignment="1">
      <alignment horizontal="center" vertical="center"/>
    </xf>
    <xf numFmtId="0" fontId="3" fillId="28" borderId="111" xfId="0" applyFont="1" applyFill="1" applyBorder="1" applyAlignment="1">
      <alignment horizontal="center" vertical="center"/>
    </xf>
    <xf numFmtId="0" fontId="3" fillId="0" borderId="125" xfId="0" applyFont="1" applyFill="1" applyBorder="1" applyAlignment="1">
      <alignment horizontal="center" vertical="center"/>
    </xf>
    <xf numFmtId="0" fontId="3" fillId="0" borderId="117" xfId="0" applyFont="1" applyFill="1" applyBorder="1" applyAlignment="1">
      <alignment horizontal="center" vertical="center"/>
    </xf>
    <xf numFmtId="0" fontId="3" fillId="0" borderId="126" xfId="0" applyFont="1" applyFill="1" applyBorder="1" applyAlignment="1">
      <alignment horizontal="center" vertical="center"/>
    </xf>
    <xf numFmtId="0" fontId="3" fillId="28" borderId="118" xfId="0" applyFont="1" applyFill="1" applyBorder="1" applyAlignment="1">
      <alignment horizontal="center" vertical="center"/>
    </xf>
    <xf numFmtId="0" fontId="3" fillId="28" borderId="117" xfId="0" applyFont="1" applyFill="1" applyBorder="1" applyAlignment="1">
      <alignment horizontal="center" vertical="center"/>
    </xf>
    <xf numFmtId="0" fontId="3" fillId="0" borderId="119" xfId="0" applyFont="1" applyFill="1" applyBorder="1" applyAlignment="1">
      <alignment horizontal="center" vertical="center"/>
    </xf>
    <xf numFmtId="0" fontId="3" fillId="0" borderId="127" xfId="0" applyFont="1" applyFill="1" applyBorder="1" applyAlignment="1">
      <alignment horizontal="center" vertical="center"/>
    </xf>
    <xf numFmtId="0" fontId="3" fillId="32" borderId="127" xfId="0" applyFont="1" applyFill="1" applyBorder="1" applyAlignment="1">
      <alignment horizontal="center" vertical="center"/>
    </xf>
    <xf numFmtId="0" fontId="3" fillId="0" borderId="111" xfId="0" applyNumberFormat="1" applyFont="1" applyFill="1" applyBorder="1" applyAlignment="1">
      <alignment horizontal="center" vertical="center"/>
    </xf>
    <xf numFmtId="0" fontId="3" fillId="0" borderId="117" xfId="0" applyNumberFormat="1" applyFont="1" applyFill="1" applyBorder="1" applyAlignment="1">
      <alignment horizontal="center" vertical="center"/>
    </xf>
    <xf numFmtId="0" fontId="3" fillId="32" borderId="128" xfId="0" applyFont="1" applyFill="1" applyBorder="1" applyAlignment="1">
      <alignment horizontal="center" vertical="center"/>
    </xf>
    <xf numFmtId="0" fontId="7" fillId="29" borderId="111" xfId="0" applyNumberFormat="1" applyFont="1" applyFill="1" applyBorder="1" applyAlignment="1">
      <alignment horizontal="center" vertical="center" wrapText="1"/>
    </xf>
    <xf numFmtId="0" fontId="12" fillId="0" borderId="110" xfId="0" applyNumberFormat="1" applyFont="1" applyBorder="1" applyAlignment="1">
      <alignment horizontal="center" vertical="center"/>
    </xf>
    <xf numFmtId="0" fontId="12" fillId="0" borderId="129" xfId="0" applyNumberFormat="1" applyFont="1" applyBorder="1" applyAlignment="1">
      <alignment vertical="center"/>
    </xf>
    <xf numFmtId="0" fontId="12" fillId="0" borderId="130" xfId="0" applyNumberFormat="1" applyFont="1" applyBorder="1" applyAlignment="1">
      <alignment vertical="center"/>
    </xf>
    <xf numFmtId="0" fontId="12" fillId="0" borderId="110" xfId="0" applyNumberFormat="1" applyFont="1" applyBorder="1" applyAlignment="1">
      <alignment horizontal="center" vertical="center" shrinkToFit="1"/>
    </xf>
    <xf numFmtId="41" fontId="12" fillId="0" borderId="110" xfId="138" applyFont="1" applyBorder="1" applyAlignment="1">
      <alignment horizontal="center" vertical="center"/>
    </xf>
    <xf numFmtId="49" fontId="12" fillId="0" borderId="110" xfId="0" applyNumberFormat="1" applyFont="1" applyBorder="1" applyAlignment="1">
      <alignment horizontal="center" vertical="center"/>
    </xf>
    <xf numFmtId="41" fontId="12" fillId="0" borderId="110" xfId="156" applyFont="1" applyBorder="1" applyAlignment="1">
      <alignment horizontal="center" vertical="center"/>
    </xf>
    <xf numFmtId="0" fontId="12" fillId="0" borderId="110" xfId="138" applyNumberFormat="1" applyFont="1" applyBorder="1" applyAlignment="1">
      <alignment horizontal="center" vertical="center"/>
    </xf>
    <xf numFmtId="211" fontId="12" fillId="0" borderId="110" xfId="138" applyNumberFormat="1" applyFont="1" applyBorder="1" applyAlignment="1">
      <alignment horizontal="center" vertical="center"/>
    </xf>
    <xf numFmtId="0" fontId="3" fillId="33" borderId="0" xfId="0" applyFont="1" applyFill="1" applyBorder="1" applyProtection="1">
      <alignment vertical="center"/>
      <protection locked="0"/>
    </xf>
    <xf numFmtId="0" fontId="98" fillId="0" borderId="0" xfId="0" applyNumberFormat="1" applyFont="1" applyAlignment="1">
      <alignment horizontal="left" vertical="center" indent="1"/>
    </xf>
    <xf numFmtId="0" fontId="95" fillId="0" borderId="110" xfId="0" applyNumberFormat="1" applyFont="1" applyBorder="1" applyAlignment="1">
      <alignment horizontal="center" vertical="center"/>
    </xf>
    <xf numFmtId="0" fontId="99" fillId="33" borderId="98" xfId="0" applyNumberFormat="1" applyFont="1" applyFill="1" applyBorder="1" applyAlignment="1">
      <alignment horizontal="center" vertical="center"/>
    </xf>
    <xf numFmtId="0" fontId="100" fillId="0" borderId="0" xfId="79" applyNumberFormat="1" applyFont="1" applyFill="1" applyAlignment="1">
      <alignment vertical="center"/>
    </xf>
    <xf numFmtId="0" fontId="101" fillId="0" borderId="0" xfId="79" applyNumberFormat="1" applyFont="1" applyFill="1" applyAlignment="1">
      <alignment vertical="center"/>
    </xf>
    <xf numFmtId="0" fontId="101" fillId="0" borderId="0" xfId="79" applyNumberFormat="1" applyFont="1" applyFill="1" applyAlignment="1">
      <alignment horizontal="left" vertical="center"/>
    </xf>
    <xf numFmtId="0" fontId="88" fillId="35" borderId="110" xfId="0" applyFont="1" applyFill="1" applyBorder="1">
      <alignment vertical="center"/>
    </xf>
    <xf numFmtId="0" fontId="51" fillId="0" borderId="0" xfId="79" applyNumberFormat="1" applyFont="1" applyFill="1" applyAlignment="1">
      <alignment horizontal="right" vertical="center"/>
    </xf>
    <xf numFmtId="0" fontId="7" fillId="29" borderId="70" xfId="0" applyNumberFormat="1" applyFont="1" applyFill="1" applyBorder="1" applyAlignment="1">
      <alignment horizontal="center" vertical="center" wrapText="1"/>
    </xf>
    <xf numFmtId="0" fontId="7" fillId="29" borderId="100" xfId="0" applyNumberFormat="1" applyFont="1" applyFill="1" applyBorder="1" applyAlignment="1">
      <alignment horizontal="center" vertical="center"/>
    </xf>
    <xf numFmtId="0" fontId="3" fillId="0" borderId="0" xfId="79" applyNumberFormat="1" applyFont="1" applyFill="1" applyAlignment="1">
      <alignment horizontal="left" vertical="center"/>
    </xf>
    <xf numFmtId="0" fontId="51" fillId="0" borderId="135" xfId="79" applyNumberFormat="1" applyFont="1" applyFill="1" applyBorder="1" applyAlignment="1">
      <alignment vertical="center"/>
    </xf>
    <xf numFmtId="0" fontId="51" fillId="0" borderId="135" xfId="79" applyNumberFormat="1" applyFont="1" applyFill="1" applyBorder="1" applyAlignment="1">
      <alignment horizontal="left" vertical="center"/>
    </xf>
    <xf numFmtId="0" fontId="53" fillId="0" borderId="135" xfId="80" applyNumberFormat="1" applyFont="1" applyFill="1" applyBorder="1" applyAlignment="1">
      <alignment horizontal="right" vertical="center"/>
    </xf>
    <xf numFmtId="0" fontId="51" fillId="0" borderId="135" xfId="79" applyNumberFormat="1" applyFont="1" applyFill="1" applyBorder="1" applyAlignment="1">
      <alignment horizontal="right" vertical="center"/>
    </xf>
    <xf numFmtId="0" fontId="51" fillId="0" borderId="135" xfId="79" applyNumberFormat="1" applyFont="1" applyFill="1" applyBorder="1" applyAlignment="1">
      <alignment horizontal="center" vertical="center"/>
    </xf>
    <xf numFmtId="0" fontId="3" fillId="0" borderId="0" xfId="79" applyNumberFormat="1" applyFont="1" applyFill="1" applyBorder="1" applyAlignment="1">
      <alignment horizontal="left" vertical="center"/>
    </xf>
    <xf numFmtId="0" fontId="51" fillId="0" borderId="0" xfId="0" applyNumberFormat="1" applyFont="1" applyBorder="1" applyAlignment="1">
      <alignment vertical="center"/>
    </xf>
    <xf numFmtId="49" fontId="65" fillId="0" borderId="0" xfId="79" applyNumberFormat="1" applyFont="1" applyFill="1" applyBorder="1" applyAlignment="1">
      <alignment vertical="center"/>
    </xf>
    <xf numFmtId="49" fontId="65" fillId="0" borderId="0" xfId="79" applyNumberFormat="1" applyFont="1" applyFill="1" applyBorder="1" applyAlignment="1">
      <alignment horizontal="center" vertical="center"/>
    </xf>
    <xf numFmtId="0" fontId="51" fillId="0" borderId="0" xfId="79" applyNumberFormat="1" applyFont="1" applyFill="1" applyBorder="1" applyAlignment="1">
      <alignment horizontal="center" vertical="center"/>
    </xf>
    <xf numFmtId="0" fontId="51" fillId="0" borderId="0" xfId="79" applyNumberFormat="1" applyFont="1" applyFill="1" applyAlignment="1">
      <alignment horizontal="left" vertical="center" indent="2"/>
    </xf>
    <xf numFmtId="0" fontId="9" fillId="29" borderId="111" xfId="0" applyNumberFormat="1" applyFont="1" applyFill="1" applyBorder="1" applyAlignment="1">
      <alignment horizontal="center" vertical="center" wrapText="1"/>
    </xf>
    <xf numFmtId="0" fontId="3" fillId="32" borderId="135" xfId="0" applyNumberFormat="1" applyFont="1" applyFill="1" applyBorder="1" applyAlignment="1">
      <alignment vertical="center"/>
    </xf>
    <xf numFmtId="0" fontId="3" fillId="0" borderId="136" xfId="0" applyFont="1" applyFill="1" applyBorder="1" applyAlignment="1">
      <alignment horizontal="center" vertical="center"/>
    </xf>
    <xf numFmtId="0" fontId="3" fillId="0" borderId="137" xfId="0" applyFont="1" applyFill="1" applyBorder="1" applyAlignment="1">
      <alignment horizontal="center" vertical="center"/>
    </xf>
    <xf numFmtId="0" fontId="3" fillId="0" borderId="138" xfId="0" applyFont="1" applyFill="1" applyBorder="1" applyAlignment="1">
      <alignment horizontal="center" vertical="center"/>
    </xf>
    <xf numFmtId="0" fontId="3" fillId="0" borderId="139" xfId="0" applyFont="1" applyFill="1" applyBorder="1" applyAlignment="1">
      <alignment horizontal="center" vertical="center"/>
    </xf>
    <xf numFmtId="0" fontId="7" fillId="29" borderId="70" xfId="0" applyNumberFormat="1" applyFont="1" applyFill="1" applyBorder="1" applyAlignment="1">
      <alignment horizontal="center" vertical="center" wrapText="1"/>
    </xf>
    <xf numFmtId="0" fontId="3" fillId="0" borderId="62" xfId="0" applyNumberFormat="1" applyFont="1" applyFill="1" applyBorder="1" applyAlignment="1">
      <alignment horizontal="center" vertical="center"/>
    </xf>
    <xf numFmtId="0" fontId="9" fillId="29" borderId="109" xfId="0" applyNumberFormat="1" applyFont="1" applyFill="1" applyBorder="1" applyAlignment="1">
      <alignment horizontal="center" vertical="center" wrapText="1"/>
    </xf>
    <xf numFmtId="0" fontId="7" fillId="29" borderId="70" xfId="0" applyNumberFormat="1" applyFont="1" applyFill="1" applyBorder="1" applyAlignment="1">
      <alignment horizontal="center" vertical="center" wrapText="1"/>
    </xf>
    <xf numFmtId="0" fontId="7" fillId="29" borderId="111" xfId="0" applyNumberFormat="1" applyFont="1" applyFill="1" applyBorder="1" applyAlignment="1">
      <alignment horizontal="center" vertical="center" wrapText="1"/>
    </xf>
    <xf numFmtId="0" fontId="7" fillId="29" borderId="111" xfId="0" applyNumberFormat="1" applyFont="1" applyFill="1" applyBorder="1" applyAlignment="1">
      <alignment horizontal="center" vertical="center"/>
    </xf>
    <xf numFmtId="0" fontId="7" fillId="29" borderId="109" xfId="0" applyNumberFormat="1" applyFont="1" applyFill="1" applyBorder="1" applyAlignment="1">
      <alignment horizontal="center" vertical="center" wrapText="1"/>
    </xf>
    <xf numFmtId="0" fontId="3" fillId="0" borderId="62" xfId="0" applyNumberFormat="1" applyFont="1" applyFill="1" applyBorder="1" applyAlignment="1">
      <alignment horizontal="center" vertical="center"/>
    </xf>
    <xf numFmtId="0" fontId="7" fillId="29" borderId="0" xfId="0" applyNumberFormat="1" applyFont="1" applyFill="1" applyBorder="1" applyAlignment="1">
      <alignment horizontal="center" vertical="center" wrapText="1"/>
    </xf>
    <xf numFmtId="0" fontId="3" fillId="32" borderId="90" xfId="0" applyNumberFormat="1" applyFont="1" applyFill="1" applyBorder="1" applyAlignment="1">
      <alignment horizontal="center" vertical="center"/>
    </xf>
    <xf numFmtId="0" fontId="3" fillId="0" borderId="121" xfId="0" applyNumberFormat="1" applyFont="1" applyFill="1" applyBorder="1" applyAlignment="1">
      <alignment horizontal="center" vertical="center"/>
    </xf>
    <xf numFmtId="0" fontId="3" fillId="32" borderId="71" xfId="0" applyNumberFormat="1" applyFont="1" applyFill="1" applyBorder="1" applyAlignment="1">
      <alignment horizontal="center" vertical="center"/>
    </xf>
    <xf numFmtId="0" fontId="3" fillId="32" borderId="118" xfId="0" applyNumberFormat="1" applyFont="1" applyFill="1" applyBorder="1" applyAlignment="1">
      <alignment horizontal="center" vertical="center"/>
    </xf>
    <xf numFmtId="0" fontId="3" fillId="32" borderId="117" xfId="0" applyNumberFormat="1" applyFont="1" applyFill="1" applyBorder="1" applyAlignment="1">
      <alignment horizontal="center" vertical="center"/>
    </xf>
    <xf numFmtId="0" fontId="3" fillId="0" borderId="118" xfId="0" applyNumberFormat="1" applyFont="1" applyFill="1" applyBorder="1" applyAlignment="1">
      <alignment horizontal="center" vertical="center"/>
    </xf>
    <xf numFmtId="0" fontId="9" fillId="29" borderId="121" xfId="0" applyNumberFormat="1" applyFont="1" applyFill="1" applyBorder="1" applyAlignment="1">
      <alignment horizontal="center" vertical="center" wrapText="1"/>
    </xf>
    <xf numFmtId="0" fontId="7" fillId="29" borderId="140" xfId="0" applyNumberFormat="1" applyFont="1" applyFill="1" applyBorder="1" applyAlignment="1">
      <alignment horizontal="center" vertical="center" wrapText="1"/>
    </xf>
    <xf numFmtId="0" fontId="7" fillId="29" borderId="123" xfId="0" applyNumberFormat="1" applyFont="1" applyFill="1" applyBorder="1" applyAlignment="1">
      <alignment horizontal="center" vertical="center" wrapText="1"/>
    </xf>
    <xf numFmtId="0" fontId="3" fillId="0" borderId="118" xfId="0" applyFont="1" applyFill="1" applyBorder="1" applyAlignment="1">
      <alignment horizontal="center" vertical="center"/>
    </xf>
    <xf numFmtId="0" fontId="3" fillId="32" borderId="141" xfId="0" applyFont="1" applyFill="1" applyBorder="1" applyAlignment="1">
      <alignment horizontal="center" vertical="center"/>
    </xf>
    <xf numFmtId="0" fontId="3" fillId="32" borderId="142" xfId="0" applyFont="1" applyFill="1" applyBorder="1" applyAlignment="1">
      <alignment horizontal="center" vertical="center"/>
    </xf>
    <xf numFmtId="0" fontId="3" fillId="32" borderId="143" xfId="0" applyFont="1" applyFill="1" applyBorder="1" applyAlignment="1">
      <alignment horizontal="center" vertical="center"/>
    </xf>
    <xf numFmtId="0" fontId="4" fillId="32" borderId="127" xfId="0" applyNumberFormat="1" applyFont="1" applyFill="1" applyBorder="1" applyAlignment="1">
      <alignment horizontal="center" vertical="center"/>
    </xf>
    <xf numFmtId="0" fontId="3" fillId="32" borderId="128" xfId="0" applyNumberFormat="1" applyFont="1" applyFill="1" applyBorder="1" applyAlignment="1">
      <alignment horizontal="center" vertical="center"/>
    </xf>
    <xf numFmtId="0" fontId="3" fillId="0" borderId="128" xfId="0" applyFont="1" applyFill="1" applyBorder="1" applyAlignment="1">
      <alignment horizontal="center" vertical="center"/>
    </xf>
    <xf numFmtId="0" fontId="3" fillId="0" borderId="127" xfId="0" applyNumberFormat="1" applyFont="1" applyFill="1" applyBorder="1" applyAlignment="1">
      <alignment horizontal="center" vertical="center"/>
    </xf>
    <xf numFmtId="0" fontId="3" fillId="0" borderId="128" xfId="0" applyNumberFormat="1" applyFont="1" applyFill="1" applyBorder="1" applyAlignment="1">
      <alignment horizontal="center" vertical="center"/>
    </xf>
    <xf numFmtId="0" fontId="4" fillId="32" borderId="115" xfId="0" applyFont="1" applyFill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73" fillId="0" borderId="0" xfId="0" applyFont="1" applyBorder="1" applyAlignment="1">
      <alignment horizontal="left" vertical="center"/>
    </xf>
    <xf numFmtId="0" fontId="7" fillId="29" borderId="100" xfId="0" applyNumberFormat="1" applyFont="1" applyFill="1" applyBorder="1" applyAlignment="1">
      <alignment horizontal="center" vertical="center" wrapText="1"/>
    </xf>
    <xf numFmtId="0" fontId="3" fillId="0" borderId="62" xfId="0" applyNumberFormat="1" applyFont="1" applyFill="1" applyBorder="1" applyAlignment="1">
      <alignment horizontal="center" vertical="center"/>
    </xf>
    <xf numFmtId="0" fontId="7" fillId="29" borderId="111" xfId="0" applyNumberFormat="1" applyFont="1" applyFill="1" applyBorder="1" applyAlignment="1">
      <alignment horizontal="center" vertical="center" wrapText="1"/>
    </xf>
    <xf numFmtId="0" fontId="7" fillId="29" borderId="109" xfId="0" applyNumberFormat="1" applyFont="1" applyFill="1" applyBorder="1" applyAlignment="1">
      <alignment horizontal="center" vertical="center" wrapText="1"/>
    </xf>
    <xf numFmtId="0" fontId="7" fillId="29" borderId="109" xfId="0" applyNumberFormat="1" applyFont="1" applyFill="1" applyBorder="1" applyAlignment="1">
      <alignment horizontal="center" vertical="center"/>
    </xf>
    <xf numFmtId="0" fontId="7" fillId="29" borderId="111" xfId="0" applyNumberFormat="1" applyFont="1" applyFill="1" applyBorder="1" applyAlignment="1">
      <alignment horizontal="center" vertical="center"/>
    </xf>
    <xf numFmtId="0" fontId="7" fillId="29" borderId="70" xfId="0" applyNumberFormat="1" applyFont="1" applyFill="1" applyBorder="1" applyAlignment="1">
      <alignment horizontal="center" vertical="center" wrapText="1"/>
    </xf>
    <xf numFmtId="0" fontId="7" fillId="29" borderId="98" xfId="0" applyNumberFormat="1" applyFont="1" applyFill="1" applyBorder="1" applyAlignment="1">
      <alignment horizontal="center" vertical="center" wrapText="1"/>
    </xf>
    <xf numFmtId="0" fontId="7" fillId="29" borderId="98" xfId="0" applyNumberFormat="1" applyFont="1" applyFill="1" applyBorder="1" applyAlignment="1">
      <alignment horizontal="center" vertical="center"/>
    </xf>
    <xf numFmtId="0" fontId="7" fillId="29" borderId="100" xfId="0" applyNumberFormat="1" applyFont="1" applyFill="1" applyBorder="1" applyAlignment="1">
      <alignment horizontal="center" vertical="center"/>
    </xf>
    <xf numFmtId="0" fontId="9" fillId="29" borderId="98" xfId="0" applyNumberFormat="1" applyFont="1" applyFill="1" applyBorder="1" applyAlignment="1">
      <alignment horizontal="center" vertical="center" wrapText="1"/>
    </xf>
    <xf numFmtId="0" fontId="9" fillId="29" borderId="109" xfId="0" applyNumberFormat="1" applyFont="1" applyFill="1" applyBorder="1" applyAlignment="1">
      <alignment horizontal="center" vertical="center" wrapText="1"/>
    </xf>
    <xf numFmtId="0" fontId="9" fillId="29" borderId="121" xfId="0" applyNumberFormat="1" applyFont="1" applyFill="1" applyBorder="1" applyAlignment="1">
      <alignment horizontal="center" vertical="center" wrapText="1"/>
    </xf>
    <xf numFmtId="213" fontId="102" fillId="36" borderId="135" xfId="161" applyNumberFormat="1" applyFont="1" applyFill="1" applyBorder="1" applyAlignment="1">
      <alignment horizontal="center" vertical="center" wrapText="1"/>
    </xf>
    <xf numFmtId="0" fontId="9" fillId="29" borderId="109" xfId="0" applyNumberFormat="1" applyFont="1" applyFill="1" applyBorder="1" applyAlignment="1">
      <alignment horizontal="center" vertical="center" wrapText="1"/>
    </xf>
    <xf numFmtId="49" fontId="65" fillId="36" borderId="135" xfId="79" applyNumberFormat="1" applyFont="1" applyFill="1" applyBorder="1" applyAlignment="1">
      <alignment horizontal="center" vertical="center" wrapText="1"/>
    </xf>
    <xf numFmtId="0" fontId="68" fillId="0" borderId="46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shrinkToFit="1"/>
    </xf>
    <xf numFmtId="0" fontId="6" fillId="0" borderId="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vertical="center" shrinkToFit="1"/>
    </xf>
    <xf numFmtId="0" fontId="43" fillId="0" borderId="1" xfId="0" applyFont="1" applyFill="1" applyBorder="1" applyAlignment="1" applyProtection="1">
      <alignment horizontal="center" vertical="center" shrinkToFit="1"/>
    </xf>
    <xf numFmtId="0" fontId="14" fillId="17" borderId="1" xfId="0" applyFont="1" applyFill="1" applyBorder="1" applyAlignment="1" applyProtection="1">
      <alignment horizontal="center" vertical="center" shrinkToFit="1"/>
      <protection locked="0"/>
    </xf>
    <xf numFmtId="0" fontId="10" fillId="17" borderId="1" xfId="0" applyFont="1" applyFill="1" applyBorder="1" applyAlignment="1" applyProtection="1">
      <alignment horizontal="center" vertical="center" shrinkToFit="1"/>
      <protection locked="0"/>
    </xf>
    <xf numFmtId="0" fontId="10" fillId="30" borderId="1" xfId="0" applyFont="1" applyFill="1" applyBorder="1" applyAlignment="1" applyProtection="1">
      <alignment horizontal="center" vertical="center" shrinkToFit="1"/>
      <protection locked="0"/>
    </xf>
    <xf numFmtId="0" fontId="10" fillId="30" borderId="1" xfId="0" applyFont="1" applyFill="1" applyBorder="1" applyAlignment="1" applyProtection="1">
      <alignment vertical="center" shrinkToFit="1"/>
      <protection locked="0"/>
    </xf>
    <xf numFmtId="0" fontId="40" fillId="0" borderId="11" xfId="0" applyFont="1" applyFill="1" applyBorder="1" applyAlignment="1" applyProtection="1">
      <alignment horizontal="center" vertical="center"/>
    </xf>
    <xf numFmtId="0" fontId="40" fillId="0" borderId="14" xfId="0" applyFont="1" applyFill="1" applyBorder="1" applyAlignment="1" applyProtection="1">
      <alignment horizontal="center" vertical="center"/>
    </xf>
    <xf numFmtId="0" fontId="11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left" vertical="center" shrinkToFit="1"/>
    </xf>
    <xf numFmtId="0" fontId="13" fillId="0" borderId="1" xfId="0" applyFont="1" applyFill="1" applyBorder="1" applyAlignment="1" applyProtection="1">
      <alignment horizontal="center" vertical="center" shrinkToFit="1"/>
    </xf>
    <xf numFmtId="49" fontId="10" fillId="0" borderId="1" xfId="0" applyNumberFormat="1" applyFont="1" applyFill="1" applyBorder="1" applyAlignment="1" applyProtection="1">
      <alignment horizontal="center" vertical="center" shrinkToFit="1"/>
    </xf>
    <xf numFmtId="49" fontId="10" fillId="0" borderId="1" xfId="0" applyNumberFormat="1" applyFont="1" applyFill="1" applyBorder="1" applyAlignment="1" applyProtection="1">
      <alignment vertical="center" shrinkToFit="1"/>
    </xf>
    <xf numFmtId="183" fontId="10" fillId="0" borderId="1" xfId="0" applyNumberFormat="1" applyFont="1" applyFill="1" applyBorder="1" applyAlignment="1" applyProtection="1">
      <alignment horizontal="center" vertical="center" shrinkToFit="1"/>
    </xf>
    <xf numFmtId="0" fontId="47" fillId="0" borderId="1" xfId="0" applyFont="1" applyFill="1" applyBorder="1" applyAlignment="1" applyProtection="1">
      <alignment horizontal="center" vertical="center" shrinkToFit="1"/>
    </xf>
    <xf numFmtId="0" fontId="10" fillId="30" borderId="11" xfId="0" applyFont="1" applyFill="1" applyBorder="1" applyAlignment="1" applyProtection="1">
      <alignment horizontal="left" vertical="center" wrapText="1"/>
    </xf>
    <xf numFmtId="0" fontId="10" fillId="30" borderId="14" xfId="0" applyFont="1" applyFill="1" applyBorder="1" applyAlignment="1" applyProtection="1">
      <alignment horizontal="left" vertical="center" wrapText="1"/>
    </xf>
    <xf numFmtId="0" fontId="10" fillId="30" borderId="16" xfId="0" applyFont="1" applyFill="1" applyBorder="1" applyAlignment="1" applyProtection="1">
      <alignment horizontal="left" vertical="center" wrapText="1"/>
    </xf>
    <xf numFmtId="0" fontId="1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18" xfId="0" applyNumberFormat="1" applyFont="1" applyFill="1" applyBorder="1" applyAlignment="1" applyProtection="1">
      <alignment horizontal="center" vertical="center" shrinkToFit="1"/>
      <protection locked="0"/>
    </xf>
    <xf numFmtId="0" fontId="43" fillId="30" borderId="22" xfId="0" applyFont="1" applyFill="1" applyBorder="1" applyAlignment="1" applyProtection="1">
      <alignment horizontal="left" vertical="center" wrapText="1"/>
    </xf>
    <xf numFmtId="0" fontId="43" fillId="30" borderId="16" xfId="0" applyFont="1" applyFill="1" applyBorder="1" applyAlignment="1" applyProtection="1">
      <alignment horizontal="left" vertical="center"/>
    </xf>
    <xf numFmtId="0" fontId="43" fillId="0" borderId="12" xfId="0" applyFont="1" applyFill="1" applyBorder="1" applyAlignment="1" applyProtection="1">
      <alignment horizontal="center" vertical="center"/>
    </xf>
    <xf numFmtId="0" fontId="43" fillId="0" borderId="13" xfId="0" applyFont="1" applyFill="1" applyBorder="1" applyAlignment="1" applyProtection="1">
      <alignment horizontal="center" vertical="center"/>
    </xf>
    <xf numFmtId="0" fontId="43" fillId="0" borderId="23" xfId="0" applyFont="1" applyFill="1" applyBorder="1" applyAlignment="1" applyProtection="1">
      <alignment horizontal="left" vertical="center" wrapText="1"/>
    </xf>
    <xf numFmtId="0" fontId="43" fillId="0" borderId="15" xfId="0" applyFont="1" applyFill="1" applyBorder="1" applyAlignment="1" applyProtection="1">
      <alignment horizontal="left" vertical="center"/>
    </xf>
    <xf numFmtId="0" fontId="43" fillId="0" borderId="24" xfId="0" applyFont="1" applyFill="1" applyBorder="1" applyAlignment="1" applyProtection="1">
      <alignment horizontal="left" vertical="center"/>
    </xf>
    <xf numFmtId="0" fontId="43" fillId="0" borderId="20" xfId="0" applyFont="1" applyFill="1" applyBorder="1" applyAlignment="1" applyProtection="1">
      <alignment horizontal="left" vertical="center"/>
    </xf>
    <xf numFmtId="0" fontId="68" fillId="0" borderId="27" xfId="0" applyFont="1" applyFill="1" applyBorder="1" applyAlignment="1">
      <alignment horizontal="center" vertical="center"/>
    </xf>
    <xf numFmtId="0" fontId="68" fillId="0" borderId="28" xfId="0" applyFont="1" applyFill="1" applyBorder="1" applyAlignment="1">
      <alignment horizontal="center" vertical="center" wrapText="1"/>
    </xf>
    <xf numFmtId="0" fontId="68" fillId="0" borderId="17" xfId="0" applyFont="1" applyFill="1" applyBorder="1" applyAlignment="1">
      <alignment horizontal="center" vertical="center" wrapText="1"/>
    </xf>
    <xf numFmtId="0" fontId="68" fillId="0" borderId="13" xfId="0" applyFont="1" applyFill="1" applyBorder="1" applyAlignment="1">
      <alignment horizontal="center" vertical="center" wrapText="1"/>
    </xf>
    <xf numFmtId="0" fontId="68" fillId="0" borderId="29" xfId="0" applyFont="1" applyFill="1" applyBorder="1" applyAlignment="1" applyProtection="1">
      <alignment horizontal="left" vertical="center" wrapText="1"/>
      <protection locked="0"/>
    </xf>
    <xf numFmtId="0" fontId="68" fillId="0" borderId="30" xfId="0" applyFont="1" applyFill="1" applyBorder="1" applyAlignment="1" applyProtection="1">
      <alignment horizontal="left" vertical="center" wrapText="1"/>
      <protection locked="0"/>
    </xf>
    <xf numFmtId="0" fontId="68" fillId="0" borderId="31" xfId="0" applyFont="1" applyFill="1" applyBorder="1" applyAlignment="1" applyProtection="1">
      <alignment horizontal="left" vertical="center" wrapText="1"/>
      <protection locked="0"/>
    </xf>
    <xf numFmtId="0" fontId="68" fillId="0" borderId="32" xfId="0" applyFont="1" applyFill="1" applyBorder="1" applyAlignment="1" applyProtection="1">
      <alignment horizontal="left" vertical="center" wrapText="1"/>
      <protection locked="0"/>
    </xf>
    <xf numFmtId="0" fontId="68" fillId="0" borderId="0" xfId="0" applyFont="1" applyFill="1" applyBorder="1" applyAlignment="1" applyProtection="1">
      <alignment horizontal="left" vertical="center" wrapText="1"/>
      <protection locked="0"/>
    </xf>
    <xf numFmtId="0" fontId="68" fillId="0" borderId="33" xfId="0" applyFont="1" applyFill="1" applyBorder="1" applyAlignment="1" applyProtection="1">
      <alignment horizontal="left" vertical="center" wrapText="1"/>
      <protection locked="0"/>
    </xf>
    <xf numFmtId="0" fontId="68" fillId="0" borderId="18" xfId="0" applyFont="1" applyFill="1" applyBorder="1" applyAlignment="1" applyProtection="1">
      <alignment horizontal="left" vertical="center" wrapText="1"/>
      <protection locked="0"/>
    </xf>
    <xf numFmtId="0" fontId="68" fillId="0" borderId="19" xfId="0" applyFont="1" applyFill="1" applyBorder="1" applyAlignment="1" applyProtection="1">
      <alignment horizontal="left" vertical="center" wrapText="1"/>
      <protection locked="0"/>
    </xf>
    <xf numFmtId="0" fontId="68" fillId="0" borderId="20" xfId="0" applyFont="1" applyFill="1" applyBorder="1" applyAlignment="1" applyProtection="1">
      <alignment horizontal="left" vertical="center" wrapText="1"/>
      <protection locked="0"/>
    </xf>
    <xf numFmtId="0" fontId="68" fillId="31" borderId="46" xfId="0" applyFont="1" applyFill="1" applyBorder="1" applyAlignment="1" applyProtection="1">
      <alignment horizontal="center" vertical="center"/>
      <protection locked="0"/>
    </xf>
    <xf numFmtId="0" fontId="51" fillId="0" borderId="54" xfId="79" applyNumberFormat="1" applyFont="1" applyFill="1" applyBorder="1" applyAlignment="1">
      <alignment horizontal="center" vertical="center"/>
    </xf>
    <xf numFmtId="0" fontId="51" fillId="0" borderId="56" xfId="79" applyNumberFormat="1" applyFont="1" applyFill="1" applyBorder="1" applyAlignment="1">
      <alignment horizontal="center" vertical="center"/>
    </xf>
    <xf numFmtId="0" fontId="51" fillId="0" borderId="57" xfId="79" applyNumberFormat="1" applyFont="1" applyFill="1" applyBorder="1" applyAlignment="1">
      <alignment horizontal="center" vertical="center"/>
    </xf>
    <xf numFmtId="0" fontId="51" fillId="0" borderId="52" xfId="79" applyNumberFormat="1" applyFont="1" applyFill="1" applyBorder="1" applyAlignment="1">
      <alignment horizontal="center" vertical="center"/>
    </xf>
    <xf numFmtId="0" fontId="51" fillId="0" borderId="80" xfId="79" applyNumberFormat="1" applyFont="1" applyFill="1" applyBorder="1" applyAlignment="1">
      <alignment horizontal="center" vertical="center"/>
    </xf>
    <xf numFmtId="0" fontId="51" fillId="0" borderId="86" xfId="79" applyNumberFormat="1" applyFont="1" applyFill="1" applyBorder="1" applyAlignment="1">
      <alignment horizontal="center" vertical="center"/>
    </xf>
    <xf numFmtId="0" fontId="65" fillId="0" borderId="0" xfId="0" quotePrefix="1" applyNumberFormat="1" applyFont="1" applyFill="1" applyBorder="1" applyAlignment="1">
      <alignment horizontal="center" vertical="center"/>
    </xf>
    <xf numFmtId="0" fontId="51" fillId="0" borderId="11" xfId="79" applyNumberFormat="1" applyFont="1" applyFill="1" applyBorder="1" applyAlignment="1">
      <alignment horizontal="center" vertical="center"/>
    </xf>
    <xf numFmtId="0" fontId="51" fillId="0" borderId="16" xfId="79" applyNumberFormat="1" applyFont="1" applyFill="1" applyBorder="1" applyAlignment="1">
      <alignment horizontal="center" vertical="center"/>
    </xf>
    <xf numFmtId="0" fontId="51" fillId="0" borderId="38" xfId="79" applyNumberFormat="1" applyFont="1" applyFill="1" applyBorder="1" applyAlignment="1">
      <alignment horizontal="center" vertical="center"/>
    </xf>
    <xf numFmtId="0" fontId="90" fillId="0" borderId="0" xfId="79" applyNumberFormat="1" applyFont="1" applyFill="1" applyAlignment="1">
      <alignment horizontal="left" vertical="center"/>
    </xf>
    <xf numFmtId="0" fontId="50" fillId="0" borderId="0" xfId="79" applyFont="1" applyAlignment="1">
      <alignment horizontal="center" wrapText="1"/>
    </xf>
    <xf numFmtId="49" fontId="51" fillId="0" borderId="38" xfId="79" applyNumberFormat="1" applyFont="1" applyFill="1" applyBorder="1" applyAlignment="1">
      <alignment horizontal="center" vertical="center" wrapText="1"/>
    </xf>
    <xf numFmtId="49" fontId="87" fillId="0" borderId="0" xfId="134" applyNumberFormat="1" applyFont="1" applyFill="1" applyBorder="1" applyAlignment="1">
      <alignment horizontal="center" vertical="center" wrapText="1"/>
    </xf>
    <xf numFmtId="0" fontId="65" fillId="36" borderId="0" xfId="0" applyNumberFormat="1" applyFont="1" applyFill="1" applyAlignment="1">
      <alignment horizontal="center" vertical="center"/>
    </xf>
    <xf numFmtId="49" fontId="65" fillId="36" borderId="0" xfId="79" applyNumberFormat="1" applyFont="1" applyFill="1" applyBorder="1" applyAlignment="1">
      <alignment horizontal="center" vertical="center"/>
    </xf>
    <xf numFmtId="49" fontId="65" fillId="36" borderId="135" xfId="79" applyNumberFormat="1" applyFont="1" applyFill="1" applyBorder="1" applyAlignment="1">
      <alignment horizontal="center" vertical="center"/>
    </xf>
    <xf numFmtId="213" fontId="65" fillId="36" borderId="0" xfId="0" applyNumberFormat="1" applyFont="1" applyFill="1" applyBorder="1" applyAlignment="1">
      <alignment horizontal="center" vertical="center" wrapText="1"/>
    </xf>
    <xf numFmtId="213" fontId="65" fillId="36" borderId="135" xfId="0" applyNumberFormat="1" applyFont="1" applyFill="1" applyBorder="1" applyAlignment="1">
      <alignment horizontal="center" vertical="center" wrapText="1"/>
    </xf>
    <xf numFmtId="0" fontId="50" fillId="0" borderId="0" xfId="79" applyNumberFormat="1" applyFont="1" applyAlignment="1">
      <alignment horizontal="center" wrapText="1"/>
    </xf>
    <xf numFmtId="49" fontId="65" fillId="36" borderId="0" xfId="0" applyNumberFormat="1" applyFont="1" applyFill="1" applyBorder="1" applyAlignment="1">
      <alignment horizontal="center" vertical="center"/>
    </xf>
    <xf numFmtId="49" fontId="65" fillId="36" borderId="135" xfId="0" applyNumberFormat="1" applyFont="1" applyFill="1" applyBorder="1" applyAlignment="1">
      <alignment horizontal="center" vertical="center"/>
    </xf>
    <xf numFmtId="213" fontId="51" fillId="36" borderId="0" xfId="0" applyNumberFormat="1" applyFont="1" applyFill="1" applyAlignment="1">
      <alignment horizontal="center" vertical="center"/>
    </xf>
    <xf numFmtId="213" fontId="51" fillId="36" borderId="135" xfId="0" applyNumberFormat="1" applyFont="1" applyFill="1" applyBorder="1" applyAlignment="1">
      <alignment horizontal="center" vertical="center"/>
    </xf>
    <xf numFmtId="213" fontId="65" fillId="36" borderId="0" xfId="0" applyNumberFormat="1" applyFont="1" applyFill="1" applyAlignment="1">
      <alignment horizontal="center" vertical="center"/>
    </xf>
    <xf numFmtId="213" fontId="65" fillId="36" borderId="135" xfId="0" applyNumberFormat="1" applyFont="1" applyFill="1" applyBorder="1" applyAlignment="1">
      <alignment horizontal="center" vertical="center"/>
    </xf>
    <xf numFmtId="213" fontId="102" fillId="36" borderId="0" xfId="161" applyNumberFormat="1" applyFont="1" applyFill="1" applyBorder="1" applyAlignment="1">
      <alignment horizontal="center" vertical="center" wrapText="1"/>
    </xf>
    <xf numFmtId="213" fontId="102" fillId="36" borderId="135" xfId="161" applyNumberFormat="1" applyFont="1" applyFill="1" applyBorder="1" applyAlignment="1">
      <alignment horizontal="center" vertical="center" wrapText="1"/>
    </xf>
    <xf numFmtId="213" fontId="102" fillId="36" borderId="0" xfId="161" applyNumberFormat="1" applyFont="1" applyFill="1" applyBorder="1" applyAlignment="1">
      <alignment horizontal="center" vertical="center"/>
    </xf>
    <xf numFmtId="213" fontId="102" fillId="36" borderId="135" xfId="161" applyNumberFormat="1" applyFont="1" applyFill="1" applyBorder="1" applyAlignment="1">
      <alignment horizontal="center" vertical="center"/>
    </xf>
    <xf numFmtId="0" fontId="65" fillId="36" borderId="0" xfId="0" applyNumberFormat="1" applyFont="1" applyFill="1" applyBorder="1" applyAlignment="1">
      <alignment horizontal="center" vertical="center"/>
    </xf>
    <xf numFmtId="0" fontId="65" fillId="36" borderId="135" xfId="0" applyNumberFormat="1" applyFont="1" applyFill="1" applyBorder="1" applyAlignment="1">
      <alignment horizontal="center" vertical="center"/>
    </xf>
    <xf numFmtId="213" fontId="51" fillId="36" borderId="0" xfId="0" applyNumberFormat="1" applyFont="1" applyFill="1" applyBorder="1" applyAlignment="1">
      <alignment horizontal="center" vertical="center"/>
    </xf>
    <xf numFmtId="213" fontId="65" fillId="36" borderId="0" xfId="0" applyNumberFormat="1" applyFont="1" applyFill="1" applyBorder="1" applyAlignment="1">
      <alignment horizontal="center" vertical="center"/>
    </xf>
    <xf numFmtId="49" fontId="51" fillId="0" borderId="132" xfId="79" applyNumberFormat="1" applyFont="1" applyFill="1" applyBorder="1" applyAlignment="1">
      <alignment horizontal="center" vertical="center" wrapText="1"/>
    </xf>
    <xf numFmtId="49" fontId="51" fillId="0" borderId="133" xfId="79" applyNumberFormat="1" applyFont="1" applyFill="1" applyBorder="1" applyAlignment="1">
      <alignment horizontal="center" vertical="center" wrapText="1"/>
    </xf>
    <xf numFmtId="49" fontId="51" fillId="0" borderId="80" xfId="79" applyNumberFormat="1" applyFont="1" applyFill="1" applyBorder="1" applyAlignment="1">
      <alignment horizontal="center" vertical="center" wrapText="1"/>
    </xf>
    <xf numFmtId="49" fontId="51" fillId="0" borderId="134" xfId="79" applyNumberFormat="1" applyFont="1" applyFill="1" applyBorder="1" applyAlignment="1">
      <alignment horizontal="center" vertical="center" wrapText="1"/>
    </xf>
    <xf numFmtId="0" fontId="66" fillId="28" borderId="75" xfId="0" applyNumberFormat="1" applyFont="1" applyFill="1" applyBorder="1" applyAlignment="1">
      <alignment horizontal="center" vertical="center"/>
    </xf>
    <xf numFmtId="0" fontId="66" fillId="28" borderId="76" xfId="0" applyNumberFormat="1" applyFont="1" applyFill="1" applyBorder="1" applyAlignment="1">
      <alignment horizontal="center" vertical="center"/>
    </xf>
    <xf numFmtId="0" fontId="66" fillId="28" borderId="77" xfId="0" applyNumberFormat="1" applyFont="1" applyFill="1" applyBorder="1" applyAlignment="1">
      <alignment horizontal="center" vertical="center"/>
    </xf>
    <xf numFmtId="0" fontId="66" fillId="28" borderId="58" xfId="0" applyNumberFormat="1" applyFont="1" applyFill="1" applyBorder="1" applyAlignment="1">
      <alignment horizontal="center" vertical="center"/>
    </xf>
    <xf numFmtId="0" fontId="66" fillId="28" borderId="61" xfId="0" applyNumberFormat="1" applyFont="1" applyFill="1" applyBorder="1" applyAlignment="1">
      <alignment horizontal="center" vertical="center"/>
    </xf>
    <xf numFmtId="0" fontId="66" fillId="28" borderId="64" xfId="0" applyNumberFormat="1" applyFont="1" applyFill="1" applyBorder="1" applyAlignment="1">
      <alignment horizontal="center" vertical="center"/>
    </xf>
    <xf numFmtId="0" fontId="9" fillId="29" borderId="35" xfId="0" applyNumberFormat="1" applyFont="1" applyFill="1" applyBorder="1" applyAlignment="1">
      <alignment horizontal="center" vertical="center"/>
    </xf>
    <xf numFmtId="0" fontId="9" fillId="29" borderId="37" xfId="0" applyNumberFormat="1" applyFont="1" applyFill="1" applyBorder="1" applyAlignment="1">
      <alignment horizontal="center" vertical="center"/>
    </xf>
    <xf numFmtId="0" fontId="7" fillId="29" borderId="35" xfId="0" applyNumberFormat="1" applyFont="1" applyFill="1" applyBorder="1" applyAlignment="1">
      <alignment horizontal="center" vertical="center"/>
    </xf>
    <xf numFmtId="0" fontId="7" fillId="29" borderId="36" xfId="0" applyNumberFormat="1" applyFont="1" applyFill="1" applyBorder="1" applyAlignment="1">
      <alignment horizontal="center" vertical="center"/>
    </xf>
    <xf numFmtId="0" fontId="7" fillId="29" borderId="37" xfId="0" applyNumberFormat="1" applyFont="1" applyFill="1" applyBorder="1" applyAlignment="1">
      <alignment horizontal="center" vertical="center"/>
    </xf>
    <xf numFmtId="0" fontId="66" fillId="28" borderId="78" xfId="0" applyNumberFormat="1" applyFont="1" applyFill="1" applyBorder="1" applyAlignment="1">
      <alignment horizontal="center" vertical="center"/>
    </xf>
    <xf numFmtId="212" fontId="3" fillId="0" borderId="121" xfId="78" applyNumberFormat="1" applyFont="1" applyFill="1" applyBorder="1" applyAlignment="1">
      <alignment horizontal="center" vertical="center"/>
    </xf>
    <xf numFmtId="212" fontId="3" fillId="0" borderId="116" xfId="78" applyNumberFormat="1" applyFont="1" applyFill="1" applyBorder="1" applyAlignment="1">
      <alignment horizontal="center" vertical="center"/>
    </xf>
    <xf numFmtId="49" fontId="3" fillId="0" borderId="121" xfId="78" applyNumberFormat="1" applyFont="1" applyFill="1" applyBorder="1" applyAlignment="1">
      <alignment horizontal="center" vertical="center"/>
    </xf>
    <xf numFmtId="49" fontId="3" fillId="0" borderId="116" xfId="78" applyNumberFormat="1" applyFont="1" applyFill="1" applyBorder="1" applyAlignment="1">
      <alignment horizontal="center" vertical="center"/>
    </xf>
    <xf numFmtId="0" fontId="73" fillId="28" borderId="38" xfId="0" applyFont="1" applyFill="1" applyBorder="1" applyAlignment="1">
      <alignment horizontal="center" vertical="center"/>
    </xf>
    <xf numFmtId="191" fontId="73" fillId="0" borderId="54" xfId="0" applyNumberFormat="1" applyFont="1" applyBorder="1" applyAlignment="1">
      <alignment horizontal="center" vertical="center"/>
    </xf>
    <xf numFmtId="191" fontId="73" fillId="0" borderId="55" xfId="0" applyNumberFormat="1" applyFont="1" applyBorder="1" applyAlignment="1">
      <alignment horizontal="center" vertical="center"/>
    </xf>
    <xf numFmtId="191" fontId="73" fillId="0" borderId="56" xfId="0" applyNumberFormat="1" applyFont="1" applyBorder="1" applyAlignment="1">
      <alignment horizontal="center" vertical="center"/>
    </xf>
    <xf numFmtId="191" fontId="73" fillId="0" borderId="57" xfId="0" applyNumberFormat="1" applyFont="1" applyBorder="1" applyAlignment="1">
      <alignment horizontal="center" vertical="center"/>
    </xf>
    <xf numFmtId="191" fontId="73" fillId="0" borderId="0" xfId="0" applyNumberFormat="1" applyFont="1" applyBorder="1" applyAlignment="1">
      <alignment horizontal="center" vertical="center"/>
    </xf>
    <xf numFmtId="191" fontId="73" fillId="0" borderId="52" xfId="0" applyNumberFormat="1" applyFont="1" applyBorder="1" applyAlignment="1">
      <alignment horizontal="center" vertical="center"/>
    </xf>
    <xf numFmtId="191" fontId="73" fillId="0" borderId="18" xfId="0" applyNumberFormat="1" applyFont="1" applyBorder="1" applyAlignment="1">
      <alignment horizontal="center" vertical="center"/>
    </xf>
    <xf numFmtId="191" fontId="73" fillId="0" borderId="19" xfId="0" applyNumberFormat="1" applyFont="1" applyBorder="1" applyAlignment="1">
      <alignment horizontal="center" vertical="center"/>
    </xf>
    <xf numFmtId="191" fontId="73" fillId="0" borderId="20" xfId="0" applyNumberFormat="1" applyFont="1" applyBorder="1" applyAlignment="1">
      <alignment horizontal="center" vertical="center"/>
    </xf>
    <xf numFmtId="191" fontId="73" fillId="0" borderId="38" xfId="0" applyNumberFormat="1" applyFont="1" applyBorder="1" applyAlignment="1">
      <alignment horizontal="center" vertical="center"/>
    </xf>
    <xf numFmtId="0" fontId="73" fillId="0" borderId="38" xfId="0" applyFont="1" applyBorder="1" applyAlignment="1">
      <alignment horizontal="center" vertical="center"/>
    </xf>
    <xf numFmtId="199" fontId="73" fillId="32" borderId="38" xfId="0" applyNumberFormat="1" applyFont="1" applyFill="1" applyBorder="1" applyAlignment="1">
      <alignment horizontal="center" vertical="center"/>
    </xf>
    <xf numFmtId="204" fontId="73" fillId="32" borderId="38" xfId="0" applyNumberFormat="1" applyFont="1" applyFill="1" applyBorder="1" applyAlignment="1">
      <alignment horizontal="center" vertical="center"/>
    </xf>
    <xf numFmtId="0" fontId="73" fillId="32" borderId="38" xfId="0" applyNumberFormat="1" applyFont="1" applyFill="1" applyBorder="1" applyAlignment="1">
      <alignment horizontal="center" vertical="center"/>
    </xf>
    <xf numFmtId="0" fontId="73" fillId="0" borderId="38" xfId="0" applyNumberFormat="1" applyFont="1" applyBorder="1" applyAlignment="1">
      <alignment horizontal="center" vertical="center"/>
    </xf>
    <xf numFmtId="199" fontId="73" fillId="0" borderId="38" xfId="0" applyNumberFormat="1" applyFont="1" applyBorder="1" applyAlignment="1">
      <alignment horizontal="center" vertical="center"/>
    </xf>
    <xf numFmtId="204" fontId="73" fillId="0" borderId="38" xfId="0" applyNumberFormat="1" applyFont="1" applyBorder="1" applyAlignment="1">
      <alignment horizontal="center" vertical="center"/>
    </xf>
    <xf numFmtId="210" fontId="73" fillId="0" borderId="38" xfId="0" applyNumberFormat="1" applyFont="1" applyBorder="1" applyAlignment="1">
      <alignment horizontal="center" vertical="center"/>
    </xf>
    <xf numFmtId="200" fontId="73" fillId="0" borderId="38" xfId="0" applyNumberFormat="1" applyFont="1" applyBorder="1" applyAlignment="1">
      <alignment horizontal="center" vertical="center"/>
    </xf>
    <xf numFmtId="204" fontId="73" fillId="0" borderId="0" xfId="0" applyNumberFormat="1" applyFont="1" applyBorder="1" applyAlignment="1">
      <alignment horizontal="left" vertical="center"/>
    </xf>
    <xf numFmtId="204" fontId="73" fillId="0" borderId="0" xfId="0" applyNumberFormat="1" applyFont="1" applyBorder="1" applyAlignment="1">
      <alignment horizontal="center" vertical="center"/>
    </xf>
    <xf numFmtId="199" fontId="73" fillId="0" borderId="0" xfId="0" applyNumberFormat="1" applyFont="1" applyBorder="1" applyAlignment="1">
      <alignment horizontal="center" vertical="center"/>
    </xf>
    <xf numFmtId="204" fontId="73" fillId="0" borderId="87" xfId="0" applyNumberFormat="1" applyFont="1" applyBorder="1" applyAlignment="1">
      <alignment horizontal="center"/>
    </xf>
    <xf numFmtId="0" fontId="73" fillId="0" borderId="55" xfId="0" applyFont="1" applyBorder="1" applyAlignment="1">
      <alignment horizontal="center" vertical="center"/>
    </xf>
    <xf numFmtId="190" fontId="73" fillId="0" borderId="0" xfId="0" applyNumberFormat="1" applyFont="1" applyBorder="1" applyAlignment="1">
      <alignment horizontal="left" vertical="center" shrinkToFit="1"/>
    </xf>
    <xf numFmtId="0" fontId="73" fillId="0" borderId="0" xfId="0" applyFont="1" applyBorder="1" applyAlignment="1">
      <alignment horizontal="center" vertical="center"/>
    </xf>
    <xf numFmtId="184" fontId="73" fillId="0" borderId="0" xfId="0" applyNumberFormat="1" applyFont="1" applyBorder="1" applyAlignment="1">
      <alignment horizontal="center" vertical="center"/>
    </xf>
    <xf numFmtId="200" fontId="73" fillId="0" borderId="0" xfId="0" applyNumberFormat="1" applyFont="1" applyBorder="1" applyAlignment="1">
      <alignment horizontal="center" vertical="center"/>
    </xf>
    <xf numFmtId="199" fontId="73" fillId="0" borderId="19" xfId="0" applyNumberFormat="1" applyFont="1" applyBorder="1" applyAlignment="1">
      <alignment horizontal="center" vertical="center"/>
    </xf>
    <xf numFmtId="0" fontId="73" fillId="0" borderId="30" xfId="0" applyFont="1" applyBorder="1" applyAlignment="1">
      <alignment horizontal="center" vertical="center"/>
    </xf>
    <xf numFmtId="200" fontId="73" fillId="0" borderId="87" xfId="0" applyNumberFormat="1" applyFont="1" applyBorder="1" applyAlignment="1">
      <alignment horizontal="center" vertical="center"/>
    </xf>
    <xf numFmtId="191" fontId="73" fillId="0" borderId="38" xfId="0" applyNumberFormat="1" applyFont="1" applyFill="1" applyBorder="1" applyAlignment="1">
      <alignment horizontal="center" vertical="center" shrinkToFit="1"/>
    </xf>
    <xf numFmtId="191" fontId="73" fillId="0" borderId="38" xfId="0" applyNumberFormat="1" applyFont="1" applyFill="1" applyBorder="1" applyAlignment="1">
      <alignment horizontal="center" vertical="center" wrapText="1"/>
    </xf>
    <xf numFmtId="0" fontId="73" fillId="0" borderId="38" xfId="0" applyFont="1" applyFill="1" applyBorder="1" applyAlignment="1">
      <alignment horizontal="center" vertical="center" shrinkToFit="1"/>
    </xf>
    <xf numFmtId="195" fontId="73" fillId="0" borderId="11" xfId="0" applyNumberFormat="1" applyFont="1" applyBorder="1" applyAlignment="1">
      <alignment horizontal="right" vertical="center"/>
    </xf>
    <xf numFmtId="195" fontId="73" fillId="0" borderId="14" xfId="0" applyNumberFormat="1" applyFont="1" applyBorder="1" applyAlignment="1">
      <alignment horizontal="right" vertical="center"/>
    </xf>
    <xf numFmtId="195" fontId="73" fillId="0" borderId="11" xfId="0" applyNumberFormat="1" applyFont="1" applyBorder="1" applyAlignment="1">
      <alignment vertical="center"/>
    </xf>
    <xf numFmtId="195" fontId="73" fillId="0" borderId="14" xfId="0" applyNumberFormat="1" applyFont="1" applyBorder="1" applyAlignment="1">
      <alignment vertical="center"/>
    </xf>
    <xf numFmtId="2" fontId="73" fillId="0" borderId="11" xfId="0" applyNumberFormat="1" applyFont="1" applyBorder="1" applyAlignment="1">
      <alignment vertical="center"/>
    </xf>
    <xf numFmtId="2" fontId="73" fillId="0" borderId="14" xfId="0" applyNumberFormat="1" applyFont="1" applyBorder="1" applyAlignment="1">
      <alignment vertical="center"/>
    </xf>
    <xf numFmtId="188" fontId="73" fillId="0" borderId="11" xfId="0" applyNumberFormat="1" applyFont="1" applyBorder="1" applyAlignment="1">
      <alignment vertical="center"/>
    </xf>
    <xf numFmtId="188" fontId="73" fillId="0" borderId="14" xfId="0" applyNumberFormat="1" applyFont="1" applyBorder="1" applyAlignment="1">
      <alignment vertical="center"/>
    </xf>
    <xf numFmtId="0" fontId="73" fillId="0" borderId="14" xfId="84" applyNumberFormat="1" applyFont="1" applyBorder="1" applyAlignment="1">
      <alignment horizontal="left" vertical="center"/>
    </xf>
    <xf numFmtId="0" fontId="73" fillId="0" borderId="16" xfId="84" applyNumberFormat="1" applyFont="1" applyBorder="1" applyAlignment="1">
      <alignment horizontal="left" vertical="center"/>
    </xf>
    <xf numFmtId="195" fontId="73" fillId="0" borderId="16" xfId="0" applyNumberFormat="1" applyFont="1" applyBorder="1" applyAlignment="1">
      <alignment vertical="center"/>
    </xf>
    <xf numFmtId="191" fontId="73" fillId="0" borderId="11" xfId="0" applyNumberFormat="1" applyFont="1" applyBorder="1" applyAlignment="1">
      <alignment vertical="center"/>
    </xf>
    <xf numFmtId="191" fontId="73" fillId="0" borderId="14" xfId="0" applyNumberFormat="1" applyFont="1" applyBorder="1" applyAlignment="1">
      <alignment vertical="center"/>
    </xf>
    <xf numFmtId="0" fontId="73" fillId="0" borderId="38" xfId="0" applyFont="1" applyBorder="1" applyAlignment="1">
      <alignment horizontal="center" vertical="center" wrapText="1"/>
    </xf>
    <xf numFmtId="191" fontId="73" fillId="0" borderId="38" xfId="0" applyNumberFormat="1" applyFont="1" applyBorder="1" applyAlignment="1">
      <alignment horizontal="center" vertical="center" wrapText="1"/>
    </xf>
    <xf numFmtId="0" fontId="73" fillId="0" borderId="0" xfId="0" applyFont="1" applyBorder="1" applyAlignment="1">
      <alignment vertical="center"/>
    </xf>
    <xf numFmtId="190" fontId="73" fillId="0" borderId="38" xfId="0" applyNumberFormat="1" applyFont="1" applyBorder="1" applyAlignment="1">
      <alignment horizontal="center" vertical="center"/>
    </xf>
    <xf numFmtId="0" fontId="79" fillId="0" borderId="13" xfId="0" applyFont="1" applyBorder="1" applyAlignment="1">
      <alignment horizontal="center" vertical="center"/>
    </xf>
    <xf numFmtId="0" fontId="73" fillId="28" borderId="11" xfId="85" applyNumberFormat="1" applyFont="1" applyFill="1" applyBorder="1" applyAlignment="1">
      <alignment horizontal="center" vertical="center"/>
    </xf>
    <xf numFmtId="0" fontId="73" fillId="28" borderId="14" xfId="85" applyNumberFormat="1" applyFont="1" applyFill="1" applyBorder="1" applyAlignment="1">
      <alignment horizontal="center" vertical="center"/>
    </xf>
    <xf numFmtId="0" fontId="73" fillId="28" borderId="16" xfId="85" applyNumberFormat="1" applyFont="1" applyFill="1" applyBorder="1" applyAlignment="1">
      <alignment horizontal="center" vertical="center"/>
    </xf>
    <xf numFmtId="0" fontId="73" fillId="28" borderId="40" xfId="0" applyFont="1" applyFill="1" applyBorder="1" applyAlignment="1">
      <alignment horizontal="center" vertical="center" wrapText="1"/>
    </xf>
    <xf numFmtId="0" fontId="73" fillId="28" borderId="13" xfId="0" applyFont="1" applyFill="1" applyBorder="1" applyAlignment="1">
      <alignment horizontal="center" vertical="center" wrapText="1"/>
    </xf>
    <xf numFmtId="0" fontId="73" fillId="28" borderId="29" xfId="0" applyFont="1" applyFill="1" applyBorder="1" applyAlignment="1">
      <alignment horizontal="center" vertical="center" wrapText="1"/>
    </xf>
    <xf numFmtId="0" fontId="73" fillId="28" borderId="30" xfId="0" applyFont="1" applyFill="1" applyBorder="1" applyAlignment="1">
      <alignment horizontal="center" vertical="center" wrapText="1"/>
    </xf>
    <xf numFmtId="0" fontId="73" fillId="28" borderId="39" xfId="0" applyFont="1" applyFill="1" applyBorder="1" applyAlignment="1">
      <alignment horizontal="center" vertical="center" wrapText="1"/>
    </xf>
    <xf numFmtId="0" fontId="73" fillId="28" borderId="11" xfId="0" applyFont="1" applyFill="1" applyBorder="1" applyAlignment="1">
      <alignment horizontal="center" vertical="center" wrapText="1"/>
    </xf>
    <xf numFmtId="0" fontId="73" fillId="28" borderId="14" xfId="0" applyFont="1" applyFill="1" applyBorder="1" applyAlignment="1">
      <alignment horizontal="center" vertical="center" wrapText="1"/>
    </xf>
    <xf numFmtId="0" fontId="73" fillId="28" borderId="38" xfId="0" applyFont="1" applyFill="1" applyBorder="1" applyAlignment="1">
      <alignment horizontal="center" vertical="center" wrapText="1"/>
    </xf>
    <xf numFmtId="0" fontId="73" fillId="28" borderId="73" xfId="0" applyFont="1" applyFill="1" applyBorder="1" applyAlignment="1">
      <alignment horizontal="center" vertical="center" wrapText="1"/>
    </xf>
    <xf numFmtId="205" fontId="73" fillId="0" borderId="18" xfId="0" applyNumberFormat="1" applyFont="1" applyBorder="1" applyAlignment="1">
      <alignment horizontal="center" vertical="center" wrapText="1"/>
    </xf>
    <xf numFmtId="205" fontId="73" fillId="0" borderId="87" xfId="0" applyNumberFormat="1" applyFont="1" applyBorder="1" applyAlignment="1">
      <alignment horizontal="center" vertical="center" wrapText="1"/>
    </xf>
    <xf numFmtId="205" fontId="73" fillId="0" borderId="86" xfId="0" applyNumberFormat="1" applyFont="1" applyBorder="1" applyAlignment="1">
      <alignment horizontal="center" vertical="center" wrapText="1"/>
    </xf>
    <xf numFmtId="0" fontId="76" fillId="28" borderId="38" xfId="0" applyFont="1" applyFill="1" applyBorder="1" applyAlignment="1">
      <alignment horizontal="center" vertical="center" wrapText="1"/>
    </xf>
    <xf numFmtId="0" fontId="76" fillId="28" borderId="13" xfId="0" applyFont="1" applyFill="1" applyBorder="1" applyAlignment="1">
      <alignment horizontal="center" vertical="center" wrapText="1"/>
    </xf>
    <xf numFmtId="0" fontId="79" fillId="0" borderId="38" xfId="0" applyFont="1" applyFill="1" applyBorder="1" applyAlignment="1">
      <alignment horizontal="center" vertical="center" wrapText="1"/>
    </xf>
    <xf numFmtId="205" fontId="73" fillId="0" borderId="38" xfId="0" applyNumberFormat="1" applyFont="1" applyBorder="1" applyAlignment="1">
      <alignment horizontal="center" vertical="center" wrapText="1"/>
    </xf>
    <xf numFmtId="210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vertical="center" wrapText="1"/>
    </xf>
    <xf numFmtId="0" fontId="76" fillId="0" borderId="38" xfId="0" applyFont="1" applyBorder="1" applyAlignment="1">
      <alignment horizontal="center" vertical="center"/>
    </xf>
    <xf numFmtId="0" fontId="76" fillId="0" borderId="29" xfId="0" applyFont="1" applyBorder="1" applyAlignment="1">
      <alignment horizontal="center" vertical="center"/>
    </xf>
    <xf numFmtId="0" fontId="76" fillId="0" borderId="30" xfId="0" applyFont="1" applyBorder="1" applyAlignment="1">
      <alignment horizontal="center" vertical="center"/>
    </xf>
    <xf numFmtId="0" fontId="76" fillId="0" borderId="39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0" xfId="0" applyFont="1" applyBorder="1" applyAlignment="1">
      <alignment horizontal="center" vertical="center"/>
    </xf>
    <xf numFmtId="0" fontId="76" fillId="0" borderId="52" xfId="0" applyFont="1" applyBorder="1" applyAlignment="1">
      <alignment horizontal="center" vertical="center"/>
    </xf>
    <xf numFmtId="206" fontId="73" fillId="0" borderId="0" xfId="0" applyNumberFormat="1" applyFont="1" applyBorder="1" applyAlignment="1">
      <alignment horizontal="left" vertical="center"/>
    </xf>
    <xf numFmtId="0" fontId="73" fillId="0" borderId="0" xfId="0" applyFont="1" applyBorder="1" applyAlignment="1">
      <alignment horizontal="left" vertical="center"/>
    </xf>
    <xf numFmtId="0" fontId="73" fillId="0" borderId="19" xfId="0" applyFont="1" applyBorder="1" applyAlignment="1">
      <alignment horizontal="center" vertical="center"/>
    </xf>
    <xf numFmtId="206" fontId="73" fillId="0" borderId="19" xfId="0" applyNumberFormat="1" applyFont="1" applyBorder="1" applyAlignment="1">
      <alignment horizontal="center" vertical="center" shrinkToFit="1"/>
    </xf>
    <xf numFmtId="206" fontId="73" fillId="0" borderId="30" xfId="0" applyNumberFormat="1" applyFont="1" applyBorder="1" applyAlignment="1">
      <alignment horizontal="center" vertical="center" shrinkToFit="1"/>
    </xf>
    <xf numFmtId="207" fontId="73" fillId="0" borderId="19" xfId="0" applyNumberFormat="1" applyFont="1" applyBorder="1" applyAlignment="1">
      <alignment horizontal="center" vertical="center"/>
    </xf>
    <xf numFmtId="197" fontId="73" fillId="0" borderId="0" xfId="0" applyNumberFormat="1" applyFont="1" applyBorder="1" applyAlignment="1">
      <alignment horizontal="center" vertical="center"/>
    </xf>
    <xf numFmtId="208" fontId="73" fillId="0" borderId="30" xfId="0" applyNumberFormat="1" applyFont="1" applyBorder="1" applyAlignment="1">
      <alignment horizontal="center" vertical="center" shrinkToFit="1"/>
    </xf>
    <xf numFmtId="0" fontId="76" fillId="0" borderId="11" xfId="0" applyFont="1" applyBorder="1" applyAlignment="1">
      <alignment horizontal="center" vertical="center"/>
    </xf>
    <xf numFmtId="0" fontId="76" fillId="0" borderId="14" xfId="0" applyFont="1" applyBorder="1" applyAlignment="1">
      <alignment horizontal="center" vertical="center"/>
    </xf>
    <xf numFmtId="0" fontId="76" fillId="0" borderId="16" xfId="0" applyFont="1" applyBorder="1" applyAlignment="1">
      <alignment horizontal="center" vertical="center"/>
    </xf>
    <xf numFmtId="0" fontId="73" fillId="0" borderId="40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16" xfId="0" applyFont="1" applyBorder="1" applyAlignment="1">
      <alignment horizontal="center" vertical="center"/>
    </xf>
    <xf numFmtId="195" fontId="73" fillId="0" borderId="11" xfId="84" applyNumberFormat="1" applyFont="1" applyBorder="1" applyAlignment="1">
      <alignment horizontal="center" vertical="center"/>
    </xf>
    <xf numFmtId="195" fontId="73" fillId="0" borderId="14" xfId="84" applyNumberFormat="1" applyFont="1" applyBorder="1" applyAlignment="1">
      <alignment horizontal="center" vertical="center"/>
    </xf>
    <xf numFmtId="195" fontId="73" fillId="0" borderId="16" xfId="84" applyNumberFormat="1" applyFont="1" applyBorder="1" applyAlignment="1">
      <alignment horizontal="center" vertical="center"/>
    </xf>
    <xf numFmtId="0" fontId="73" fillId="0" borderId="11" xfId="0" applyNumberFormat="1" applyFont="1" applyBorder="1" applyAlignment="1">
      <alignment horizontal="center" vertical="center"/>
    </xf>
    <xf numFmtId="0" fontId="73" fillId="0" borderId="14" xfId="0" applyNumberFormat="1" applyFont="1" applyBorder="1" applyAlignment="1">
      <alignment horizontal="center" vertical="center"/>
    </xf>
    <xf numFmtId="0" fontId="73" fillId="0" borderId="16" xfId="0" applyNumberFormat="1" applyFont="1" applyBorder="1" applyAlignment="1">
      <alignment horizontal="center" vertical="center"/>
    </xf>
    <xf numFmtId="0" fontId="76" fillId="0" borderId="0" xfId="0" applyFont="1" applyBorder="1" applyAlignment="1">
      <alignment horizontal="left" vertical="center"/>
    </xf>
    <xf numFmtId="0" fontId="73" fillId="28" borderId="38" xfId="0" applyNumberFormat="1" applyFont="1" applyFill="1" applyBorder="1" applyAlignment="1">
      <alignment horizontal="center" vertical="center" shrinkToFit="1"/>
    </xf>
    <xf numFmtId="0" fontId="73" fillId="0" borderId="38" xfId="0" applyNumberFormat="1" applyFont="1" applyBorder="1" applyAlignment="1">
      <alignment horizontal="center" vertical="center" shrinkToFit="1"/>
    </xf>
    <xf numFmtId="0" fontId="73" fillId="28" borderId="38" xfId="0" applyNumberFormat="1" applyFont="1" applyFill="1" applyBorder="1" applyAlignment="1">
      <alignment horizontal="center" vertical="center"/>
    </xf>
    <xf numFmtId="195" fontId="73" fillId="0" borderId="38" xfId="0" applyNumberFormat="1" applyFont="1" applyBorder="1" applyAlignment="1">
      <alignment horizontal="center" vertical="center"/>
    </xf>
    <xf numFmtId="0" fontId="76" fillId="0" borderId="13" xfId="0" applyFont="1" applyBorder="1" applyAlignment="1">
      <alignment horizontal="center" vertical="center"/>
    </xf>
    <xf numFmtId="0" fontId="73" fillId="0" borderId="0" xfId="0" applyFont="1" applyBorder="1" applyAlignment="1">
      <alignment horizontal="left" vertical="center" shrinkToFit="1"/>
    </xf>
    <xf numFmtId="209" fontId="73" fillId="0" borderId="0" xfId="0" applyNumberFormat="1" applyFont="1" applyBorder="1" applyAlignment="1">
      <alignment horizontal="left" vertical="center"/>
    </xf>
    <xf numFmtId="184" fontId="73" fillId="0" borderId="0" xfId="0" applyNumberFormat="1" applyFont="1" applyBorder="1" applyAlignment="1">
      <alignment horizontal="center" vertical="center" shrinkToFit="1"/>
    </xf>
    <xf numFmtId="210" fontId="73" fillId="0" borderId="0" xfId="0" applyNumberFormat="1" applyFont="1" applyBorder="1" applyAlignment="1">
      <alignment horizontal="center" vertical="center" shrinkToFit="1"/>
    </xf>
    <xf numFmtId="210" fontId="73" fillId="0" borderId="0" xfId="0" applyNumberFormat="1" applyFont="1" applyBorder="1" applyAlignment="1">
      <alignment horizontal="left" vertical="center" shrinkToFit="1"/>
    </xf>
    <xf numFmtId="209" fontId="73" fillId="0" borderId="19" xfId="0" applyNumberFormat="1" applyFont="1" applyBorder="1" applyAlignment="1">
      <alignment horizontal="center" vertical="center"/>
    </xf>
    <xf numFmtId="184" fontId="73" fillId="0" borderId="19" xfId="0" applyNumberFormat="1" applyFont="1" applyBorder="1" applyAlignment="1">
      <alignment horizontal="center" vertical="center"/>
    </xf>
    <xf numFmtId="200" fontId="73" fillId="0" borderId="0" xfId="0" applyNumberFormat="1" applyFont="1" applyBorder="1" applyAlignment="1">
      <alignment horizontal="left" vertical="center"/>
    </xf>
    <xf numFmtId="204" fontId="73" fillId="0" borderId="0" xfId="0" applyNumberFormat="1" applyFont="1" applyBorder="1" applyAlignment="1">
      <alignment horizontal="center" vertical="center" shrinkToFit="1"/>
    </xf>
    <xf numFmtId="199" fontId="73" fillId="0" borderId="0" xfId="0" applyNumberFormat="1" applyFont="1" applyBorder="1" applyAlignment="1">
      <alignment horizontal="center" vertical="center" shrinkToFit="1"/>
    </xf>
    <xf numFmtId="201" fontId="73" fillId="0" borderId="0" xfId="0" applyNumberFormat="1" applyFont="1" applyBorder="1" applyAlignment="1">
      <alignment horizontal="center" vertical="center"/>
    </xf>
    <xf numFmtId="0" fontId="7" fillId="29" borderId="100" xfId="0" applyNumberFormat="1" applyFont="1" applyFill="1" applyBorder="1" applyAlignment="1">
      <alignment horizontal="center" vertical="center" wrapText="1"/>
    </xf>
    <xf numFmtId="0" fontId="7" fillId="29" borderId="71" xfId="0" applyNumberFormat="1" applyFont="1" applyFill="1" applyBorder="1" applyAlignment="1">
      <alignment horizontal="center" vertical="center" wrapText="1"/>
    </xf>
    <xf numFmtId="0" fontId="3" fillId="0" borderId="112" xfId="0" applyNumberFormat="1" applyFont="1" applyFill="1" applyBorder="1" applyAlignment="1">
      <alignment horizontal="center" vertical="center"/>
    </xf>
    <xf numFmtId="0" fontId="3" fillId="0" borderId="49" xfId="0" applyNumberFormat="1" applyFont="1" applyFill="1" applyBorder="1" applyAlignment="1">
      <alignment horizontal="center" vertical="center"/>
    </xf>
    <xf numFmtId="0" fontId="3" fillId="0" borderId="50" xfId="0" applyNumberFormat="1" applyFont="1" applyFill="1" applyBorder="1" applyAlignment="1">
      <alignment horizontal="center" vertical="center"/>
    </xf>
    <xf numFmtId="0" fontId="3" fillId="0" borderId="110" xfId="0" applyNumberFormat="1" applyFont="1" applyFill="1" applyBorder="1" applyAlignment="1">
      <alignment horizontal="center" vertical="center"/>
    </xf>
    <xf numFmtId="0" fontId="12" fillId="0" borderId="129" xfId="0" applyNumberFormat="1" applyFont="1" applyBorder="1" applyAlignment="1">
      <alignment horizontal="center" vertical="center"/>
    </xf>
    <xf numFmtId="0" fontId="12" fillId="0" borderId="130" xfId="0" applyNumberFormat="1" applyFont="1" applyBorder="1" applyAlignment="1">
      <alignment horizontal="center" vertical="center"/>
    </xf>
    <xf numFmtId="41" fontId="12" fillId="0" borderId="131" xfId="138" applyFont="1" applyBorder="1" applyAlignment="1">
      <alignment horizontal="center" vertical="center" wrapText="1"/>
    </xf>
    <xf numFmtId="41" fontId="12" fillId="0" borderId="17" xfId="138" applyFont="1" applyBorder="1" applyAlignment="1">
      <alignment horizontal="center" vertical="center" wrapText="1"/>
    </xf>
    <xf numFmtId="41" fontId="12" fillId="0" borderId="13" xfId="138" applyFont="1" applyBorder="1" applyAlignment="1">
      <alignment horizontal="center" vertical="center" wrapText="1"/>
    </xf>
    <xf numFmtId="0" fontId="3" fillId="0" borderId="62" xfId="0" applyNumberFormat="1" applyFont="1" applyFill="1" applyBorder="1" applyAlignment="1">
      <alignment horizontal="center" vertical="center"/>
    </xf>
    <xf numFmtId="0" fontId="7" fillId="29" borderId="111" xfId="0" applyNumberFormat="1" applyFont="1" applyFill="1" applyBorder="1" applyAlignment="1">
      <alignment horizontal="center" vertical="center" wrapText="1"/>
    </xf>
    <xf numFmtId="0" fontId="7" fillId="29" borderId="109" xfId="0" applyNumberFormat="1" applyFont="1" applyFill="1" applyBorder="1" applyAlignment="1">
      <alignment horizontal="center" vertical="center" wrapText="1"/>
    </xf>
    <xf numFmtId="0" fontId="7" fillId="29" borderId="109" xfId="0" applyNumberFormat="1" applyFont="1" applyFill="1" applyBorder="1" applyAlignment="1">
      <alignment horizontal="center" vertical="center"/>
    </xf>
    <xf numFmtId="0" fontId="7" fillId="29" borderId="111" xfId="0" applyNumberFormat="1" applyFont="1" applyFill="1" applyBorder="1" applyAlignment="1">
      <alignment horizontal="center" vertical="center"/>
    </xf>
    <xf numFmtId="0" fontId="7" fillId="29" borderId="70" xfId="0" applyNumberFormat="1" applyFont="1" applyFill="1" applyBorder="1" applyAlignment="1">
      <alignment horizontal="center" vertical="center" wrapText="1"/>
    </xf>
    <xf numFmtId="0" fontId="7" fillId="29" borderId="102" xfId="0" applyNumberFormat="1" applyFont="1" applyFill="1" applyBorder="1" applyAlignment="1">
      <alignment horizontal="center" vertical="center" wrapText="1"/>
    </xf>
    <xf numFmtId="0" fontId="7" fillId="29" borderId="103" xfId="0" applyNumberFormat="1" applyFont="1" applyFill="1" applyBorder="1" applyAlignment="1">
      <alignment horizontal="center" vertical="center" wrapText="1"/>
    </xf>
    <xf numFmtId="0" fontId="7" fillId="29" borderId="101" xfId="0" applyNumberFormat="1" applyFont="1" applyFill="1" applyBorder="1" applyAlignment="1">
      <alignment horizontal="center" vertical="center" wrapText="1"/>
    </xf>
    <xf numFmtId="0" fontId="7" fillId="29" borderId="83" xfId="0" applyNumberFormat="1" applyFont="1" applyFill="1" applyBorder="1" applyAlignment="1">
      <alignment horizontal="center" vertical="center" wrapText="1"/>
    </xf>
    <xf numFmtId="0" fontId="7" fillId="29" borderId="84" xfId="0" applyNumberFormat="1" applyFont="1" applyFill="1" applyBorder="1" applyAlignment="1">
      <alignment horizontal="center" vertical="center" wrapText="1"/>
    </xf>
    <xf numFmtId="0" fontId="3" fillId="0" borderId="99" xfId="0" applyNumberFormat="1" applyFont="1" applyFill="1" applyBorder="1" applyAlignment="1">
      <alignment horizontal="center" vertical="center"/>
    </xf>
    <xf numFmtId="0" fontId="7" fillId="29" borderId="98" xfId="0" applyNumberFormat="1" applyFont="1" applyFill="1" applyBorder="1" applyAlignment="1">
      <alignment horizontal="center" vertical="center" wrapText="1"/>
    </xf>
    <xf numFmtId="0" fontId="7" fillId="29" borderId="98" xfId="0" applyNumberFormat="1" applyFont="1" applyFill="1" applyBorder="1" applyAlignment="1">
      <alignment horizontal="center" vertical="center"/>
    </xf>
    <xf numFmtId="0" fontId="7" fillId="29" borderId="100" xfId="0" applyNumberFormat="1" applyFont="1" applyFill="1" applyBorder="1" applyAlignment="1">
      <alignment horizontal="center" vertical="center"/>
    </xf>
    <xf numFmtId="0" fontId="7" fillId="29" borderId="104" xfId="0" applyNumberFormat="1" applyFont="1" applyFill="1" applyBorder="1" applyAlignment="1">
      <alignment horizontal="center" vertical="center" wrapText="1"/>
    </xf>
    <xf numFmtId="0" fontId="7" fillId="29" borderId="105" xfId="0" applyNumberFormat="1" applyFont="1" applyFill="1" applyBorder="1" applyAlignment="1">
      <alignment horizontal="center" vertical="center" wrapText="1"/>
    </xf>
    <xf numFmtId="0" fontId="7" fillId="29" borderId="90" xfId="0" applyNumberFormat="1" applyFont="1" applyFill="1" applyBorder="1" applyAlignment="1">
      <alignment horizontal="center" vertical="center" wrapText="1"/>
    </xf>
    <xf numFmtId="0" fontId="7" fillId="29" borderId="91" xfId="0" applyNumberFormat="1" applyFont="1" applyFill="1" applyBorder="1" applyAlignment="1">
      <alignment horizontal="center" vertical="center" wrapText="1"/>
    </xf>
    <xf numFmtId="0" fontId="9" fillId="29" borderId="109" xfId="0" applyNumberFormat="1" applyFont="1" applyFill="1" applyBorder="1" applyAlignment="1">
      <alignment horizontal="center" vertical="center" wrapText="1"/>
    </xf>
    <xf numFmtId="0" fontId="9" fillId="29" borderId="121" xfId="0" applyNumberFormat="1" applyFont="1" applyFill="1" applyBorder="1" applyAlignment="1">
      <alignment horizontal="center" vertical="center" wrapText="1"/>
    </xf>
    <xf numFmtId="0" fontId="7" fillId="29" borderId="122" xfId="0" applyNumberFormat="1" applyFont="1" applyFill="1" applyBorder="1" applyAlignment="1">
      <alignment horizontal="center" vertical="center" wrapText="1"/>
    </xf>
    <xf numFmtId="0" fontId="7" fillId="29" borderId="116" xfId="0" applyNumberFormat="1" applyFont="1" applyFill="1" applyBorder="1" applyAlignment="1">
      <alignment horizontal="center" vertical="center" wrapText="1"/>
    </xf>
    <xf numFmtId="0" fontId="7" fillId="29" borderId="121" xfId="0" applyNumberFormat="1" applyFont="1" applyFill="1" applyBorder="1" applyAlignment="1">
      <alignment horizontal="center" vertical="center" wrapText="1"/>
    </xf>
    <xf numFmtId="0" fontId="7" fillId="29" borderId="71" xfId="0" applyNumberFormat="1" applyFont="1" applyFill="1" applyBorder="1" applyAlignment="1">
      <alignment horizontal="center" vertical="center"/>
    </xf>
    <xf numFmtId="0" fontId="7" fillId="29" borderId="102" xfId="0" applyNumberFormat="1" applyFont="1" applyFill="1" applyBorder="1" applyAlignment="1">
      <alignment horizontal="center" vertical="center"/>
    </xf>
    <xf numFmtId="0" fontId="7" fillId="29" borderId="103" xfId="0" applyNumberFormat="1" applyFont="1" applyFill="1" applyBorder="1" applyAlignment="1">
      <alignment horizontal="center" vertical="center"/>
    </xf>
    <xf numFmtId="0" fontId="7" fillId="29" borderId="101" xfId="0" applyNumberFormat="1" applyFont="1" applyFill="1" applyBorder="1" applyAlignment="1">
      <alignment horizontal="center" vertical="center"/>
    </xf>
    <xf numFmtId="0" fontId="9" fillId="29" borderId="98" xfId="0" applyNumberFormat="1" applyFont="1" applyFill="1" applyBorder="1" applyAlignment="1">
      <alignment horizontal="center" vertical="center" wrapText="1"/>
    </xf>
  </cellXfs>
  <cellStyles count="162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1 2" xfId="86"/>
    <cellStyle name="20% - 강조색2" xfId="10" builtinId="34" customBuiltin="1"/>
    <cellStyle name="20% - 강조색2 2" xfId="87"/>
    <cellStyle name="20% - 강조색3" xfId="11" builtinId="38" customBuiltin="1"/>
    <cellStyle name="20% - 강조색3 2" xfId="88"/>
    <cellStyle name="20% - 강조색4" xfId="12" builtinId="42" customBuiltin="1"/>
    <cellStyle name="20% - 강조색4 2" xfId="89"/>
    <cellStyle name="20% - 강조색5" xfId="13" builtinId="46" customBuiltin="1"/>
    <cellStyle name="20% - 강조색5 2" xfId="90"/>
    <cellStyle name="20% - 강조색6" xfId="14" builtinId="50" customBuiltin="1"/>
    <cellStyle name="20% - 강조색6 2" xfId="91"/>
    <cellStyle name="40% - 강조색1" xfId="15" builtinId="31" customBuiltin="1"/>
    <cellStyle name="40% - 강조색1 2" xfId="92"/>
    <cellStyle name="40% - 강조색2" xfId="16" builtinId="35" customBuiltin="1"/>
    <cellStyle name="40% - 강조색2 2" xfId="93"/>
    <cellStyle name="40% - 강조색3" xfId="17" builtinId="39" customBuiltin="1"/>
    <cellStyle name="40% - 강조색3 2" xfId="94"/>
    <cellStyle name="40% - 강조색4" xfId="18" builtinId="43" customBuiltin="1"/>
    <cellStyle name="40% - 강조색4 2" xfId="95"/>
    <cellStyle name="40% - 강조색5" xfId="19" builtinId="47" customBuiltin="1"/>
    <cellStyle name="40% - 강조색5 2" xfId="96"/>
    <cellStyle name="40% - 강조색6" xfId="20" builtinId="51" customBuiltin="1"/>
    <cellStyle name="40% - 강조색6 2" xfId="97"/>
    <cellStyle name="60% - 강조색1" xfId="21" builtinId="32" customBuiltin="1"/>
    <cellStyle name="60% - 강조색1 2" xfId="98"/>
    <cellStyle name="60% - 강조색2" xfId="22" builtinId="36" customBuiltin="1"/>
    <cellStyle name="60% - 강조색2 2" xfId="99"/>
    <cellStyle name="60% - 강조색3" xfId="23" builtinId="40" customBuiltin="1"/>
    <cellStyle name="60% - 강조색3 2" xfId="100"/>
    <cellStyle name="60% - 강조색4" xfId="24" builtinId="44" customBuiltin="1"/>
    <cellStyle name="60% - 강조색4 2" xfId="101"/>
    <cellStyle name="60% - 강조색5" xfId="25" builtinId="48" customBuiltin="1"/>
    <cellStyle name="60% - 강조색5 2" xfId="102"/>
    <cellStyle name="60% - 강조색6" xfId="26" builtinId="52" customBuiltin="1"/>
    <cellStyle name="60% - 강조색6 2" xfId="103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2"/>
    <cellStyle name="Input [yellow] 2 2" xfId="145"/>
    <cellStyle name="Input [yellow] 2 3" xfId="159"/>
    <cellStyle name="Input [yellow] 3" xfId="139"/>
    <cellStyle name="Normal - Style1" xfId="38"/>
    <cellStyle name="Normal_ SG&amp;A Bridge " xfId="39"/>
    <cellStyle name="Percent [2]" xfId="40"/>
    <cellStyle name="강조색1" xfId="41" builtinId="29" customBuiltin="1"/>
    <cellStyle name="강조색1 2" xfId="104"/>
    <cellStyle name="강조색2" xfId="42" builtinId="33" customBuiltin="1"/>
    <cellStyle name="강조색2 2" xfId="105"/>
    <cellStyle name="강조색3" xfId="43" builtinId="37" customBuiltin="1"/>
    <cellStyle name="강조색3 2" xfId="106"/>
    <cellStyle name="강조색4" xfId="44" builtinId="41" customBuiltin="1"/>
    <cellStyle name="강조색4 2" xfId="107"/>
    <cellStyle name="강조색5" xfId="45" builtinId="45" customBuiltin="1"/>
    <cellStyle name="강조색5 2" xfId="108"/>
    <cellStyle name="강조색6" xfId="46" builtinId="49" customBuiltin="1"/>
    <cellStyle name="강조색6 2" xfId="109"/>
    <cellStyle name="경고문" xfId="47" builtinId="11" customBuiltin="1"/>
    <cellStyle name="경고문 2" xfId="110"/>
    <cellStyle name="계산" xfId="48" builtinId="22" customBuiltin="1"/>
    <cellStyle name="계산 2" xfId="111"/>
    <cellStyle name="계산 2 2" xfId="147"/>
    <cellStyle name="계산 3" xfId="112"/>
    <cellStyle name="계산 3 2" xfId="148"/>
    <cellStyle name="계산 4" xfId="140"/>
    <cellStyle name="나쁨" xfId="49" builtinId="27" customBuiltin="1"/>
    <cellStyle name="나쁨 2" xfId="113"/>
    <cellStyle name="뒤에 오는 하이퍼링크_불확도(OPM)" xfId="50"/>
    <cellStyle name="메모" xfId="51" builtinId="10" customBuiltin="1"/>
    <cellStyle name="메모 2" xfId="83"/>
    <cellStyle name="메모 2 2" xfId="146"/>
    <cellStyle name="메모 3" xfId="114"/>
    <cellStyle name="메모 4" xfId="141"/>
    <cellStyle name="메모 5" xfId="157"/>
    <cellStyle name="백분율" xfId="84" builtinId="5"/>
    <cellStyle name="백분율 2" xfId="135"/>
    <cellStyle name="보통" xfId="52" builtinId="28" customBuiltin="1"/>
    <cellStyle name="보통 2" xfId="115"/>
    <cellStyle name="뷭?_BOOKSHIP" xfId="53"/>
    <cellStyle name="설명 텍스트" xfId="54" builtinId="53" customBuiltin="1"/>
    <cellStyle name="설명 텍스트 2" xfId="116"/>
    <cellStyle name="셀 확인" xfId="55" builtinId="23" customBuiltin="1"/>
    <cellStyle name="셀 확인 2" xfId="117"/>
    <cellStyle name="쉼표 [0]" xfId="138" builtinId="6"/>
    <cellStyle name="쉼표 [0] 2" xfId="156"/>
    <cellStyle name="쉼표 [0] 2 2" xfId="160"/>
    <cellStyle name="쉼표 [0] 3" xfId="158"/>
    <cellStyle name="스타일 1" xfId="56"/>
    <cellStyle name="연결된 셀" xfId="57" builtinId="24" customBuiltin="1"/>
    <cellStyle name="연결된 셀 2" xfId="118"/>
    <cellStyle name="요약" xfId="58" builtinId="25" customBuiltin="1"/>
    <cellStyle name="요약 2" xfId="119"/>
    <cellStyle name="요약 2 2" xfId="149"/>
    <cellStyle name="요약 3" xfId="120"/>
    <cellStyle name="요약 3 2" xfId="150"/>
    <cellStyle name="요약 4" xfId="142"/>
    <cellStyle name="입력" xfId="59" builtinId="20" customBuiltin="1"/>
    <cellStyle name="입력 2" xfId="121"/>
    <cellStyle name="입력 2 2" xfId="151"/>
    <cellStyle name="입력 3" xfId="122"/>
    <cellStyle name="입력 3 2" xfId="152"/>
    <cellStyle name="입력 4" xfId="143"/>
    <cellStyle name="제목" xfId="60" builtinId="15" customBuiltin="1"/>
    <cellStyle name="제목 1" xfId="61" builtinId="16" customBuiltin="1"/>
    <cellStyle name="제목 1 2" xfId="123"/>
    <cellStyle name="제목 2" xfId="62" builtinId="17" customBuiltin="1"/>
    <cellStyle name="제목 2 2" xfId="124"/>
    <cellStyle name="제목 3" xfId="63" builtinId="18" customBuiltin="1"/>
    <cellStyle name="제목 3 2" xfId="125"/>
    <cellStyle name="제목 4" xfId="64" builtinId="19" customBuiltin="1"/>
    <cellStyle name="제목 4 2" xfId="126"/>
    <cellStyle name="제목 5" xfId="127"/>
    <cellStyle name="좋음" xfId="65" builtinId="26" customBuiltin="1"/>
    <cellStyle name="좋음 2" xfId="128"/>
    <cellStyle name="출력" xfId="66" builtinId="21" customBuiltin="1"/>
    <cellStyle name="출력 2" xfId="129"/>
    <cellStyle name="출력 2 2" xfId="153"/>
    <cellStyle name="출력 3" xfId="130"/>
    <cellStyle name="출력 3 2" xfId="154"/>
    <cellStyle name="출력 4" xfId="144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2 2" xfId="131"/>
    <cellStyle name="표준 2 3" xfId="136"/>
    <cellStyle name="표준 2 3 2" xfId="137"/>
    <cellStyle name="표준 3" xfId="71"/>
    <cellStyle name="표준 3 2" xfId="72"/>
    <cellStyle name="표준 3 3" xfId="73"/>
    <cellStyle name="표준 3 4" xfId="132"/>
    <cellStyle name="표준 4" xfId="74"/>
    <cellStyle name="표준 5" xfId="75"/>
    <cellStyle name="표준 6" xfId="76"/>
    <cellStyle name="표준 7" xfId="77"/>
    <cellStyle name="표준 8" xfId="133"/>
    <cellStyle name="표준 8 2" xfId="155"/>
    <cellStyle name="표준_AGLIENT 34401A(12.22)" xfId="78"/>
    <cellStyle name="표준_ESS-2000" xfId="79"/>
    <cellStyle name="표준_R3267" xfId="85"/>
    <cellStyle name="표준_Sheet1" xfId="81"/>
    <cellStyle name="표준_교정결과" xfId="161"/>
    <cellStyle name="표준_영문Reg004-X" xfId="134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53</xdr:row>
      <xdr:rowOff>9525</xdr:rowOff>
    </xdr:from>
    <xdr:to>
      <xdr:col>7</xdr:col>
      <xdr:colOff>267929</xdr:colOff>
      <xdr:row>53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266950" y="9944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266950" y="9944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33</xdr:row>
      <xdr:rowOff>9525</xdr:rowOff>
    </xdr:from>
    <xdr:to>
      <xdr:col>7</xdr:col>
      <xdr:colOff>267929</xdr:colOff>
      <xdr:row>33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66950" y="1070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66950" y="1070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118</xdr:row>
          <xdr:rowOff>57150</xdr:rowOff>
        </xdr:from>
        <xdr:to>
          <xdr:col>48</xdr:col>
          <xdr:colOff>76200</xdr:colOff>
          <xdr:row>120</xdr:row>
          <xdr:rowOff>171450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147</xdr:row>
          <xdr:rowOff>228600</xdr:rowOff>
        </xdr:from>
        <xdr:to>
          <xdr:col>14</xdr:col>
          <xdr:colOff>76200</xdr:colOff>
          <xdr:row>149</xdr:row>
          <xdr:rowOff>219075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219075</xdr:rowOff>
        </xdr:from>
        <xdr:to>
          <xdr:col>21</xdr:col>
          <xdr:colOff>142875</xdr:colOff>
          <xdr:row>158</xdr:row>
          <xdr:rowOff>28575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159</xdr:row>
          <xdr:rowOff>0</xdr:rowOff>
        </xdr:from>
        <xdr:to>
          <xdr:col>14</xdr:col>
          <xdr:colOff>76200</xdr:colOff>
          <xdr:row>160</xdr:row>
          <xdr:rowOff>228600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191</xdr:row>
          <xdr:rowOff>28575</xdr:rowOff>
        </xdr:from>
        <xdr:to>
          <xdr:col>15</xdr:col>
          <xdr:colOff>38100</xdr:colOff>
          <xdr:row>193</xdr:row>
          <xdr:rowOff>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194</xdr:row>
          <xdr:rowOff>9525</xdr:rowOff>
        </xdr:from>
        <xdr:to>
          <xdr:col>13</xdr:col>
          <xdr:colOff>95250</xdr:colOff>
          <xdr:row>195</xdr:row>
          <xdr:rowOff>180975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201</xdr:row>
          <xdr:rowOff>209550</xdr:rowOff>
        </xdr:from>
        <xdr:to>
          <xdr:col>42</xdr:col>
          <xdr:colOff>9525</xdr:colOff>
          <xdr:row>202</xdr:row>
          <xdr:rowOff>228600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207</xdr:row>
          <xdr:rowOff>19050</xdr:rowOff>
        </xdr:from>
        <xdr:to>
          <xdr:col>17</xdr:col>
          <xdr:colOff>142875</xdr:colOff>
          <xdr:row>209</xdr:row>
          <xdr:rowOff>228600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76200</xdr:colOff>
          <xdr:row>207</xdr:row>
          <xdr:rowOff>0</xdr:rowOff>
        </xdr:from>
        <xdr:to>
          <xdr:col>23</xdr:col>
          <xdr:colOff>114300</xdr:colOff>
          <xdr:row>207</xdr:row>
          <xdr:rowOff>209550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176</xdr:row>
          <xdr:rowOff>0</xdr:rowOff>
        </xdr:from>
        <xdr:to>
          <xdr:col>20</xdr:col>
          <xdr:colOff>0</xdr:colOff>
          <xdr:row>176</xdr:row>
          <xdr:rowOff>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180</xdr:row>
          <xdr:rowOff>19050</xdr:rowOff>
        </xdr:from>
        <xdr:to>
          <xdr:col>17</xdr:col>
          <xdr:colOff>66675</xdr:colOff>
          <xdr:row>181</xdr:row>
          <xdr:rowOff>228600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183</xdr:row>
          <xdr:rowOff>38100</xdr:rowOff>
        </xdr:from>
        <xdr:to>
          <xdr:col>13</xdr:col>
          <xdr:colOff>142875</xdr:colOff>
          <xdr:row>184</xdr:row>
          <xdr:rowOff>228600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200</xdr:row>
          <xdr:rowOff>180975</xdr:rowOff>
        </xdr:from>
        <xdr:to>
          <xdr:col>17</xdr:col>
          <xdr:colOff>57150</xdr:colOff>
          <xdr:row>202</xdr:row>
          <xdr:rowOff>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142</xdr:row>
          <xdr:rowOff>200025</xdr:rowOff>
        </xdr:from>
        <xdr:to>
          <xdr:col>29</xdr:col>
          <xdr:colOff>95250</xdr:colOff>
          <xdr:row>145</xdr:row>
          <xdr:rowOff>19050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104775</xdr:colOff>
          <xdr:row>144</xdr:row>
          <xdr:rowOff>0</xdr:rowOff>
        </xdr:from>
        <xdr:to>
          <xdr:col>33</xdr:col>
          <xdr:colOff>38100</xdr:colOff>
          <xdr:row>145</xdr:row>
          <xdr:rowOff>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146</xdr:row>
          <xdr:rowOff>0</xdr:rowOff>
        </xdr:from>
        <xdr:to>
          <xdr:col>16</xdr:col>
          <xdr:colOff>38100</xdr:colOff>
          <xdr:row>147</xdr:row>
          <xdr:rowOff>0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156</xdr:row>
          <xdr:rowOff>0</xdr:rowOff>
        </xdr:from>
        <xdr:to>
          <xdr:col>35</xdr:col>
          <xdr:colOff>47625</xdr:colOff>
          <xdr:row>158</xdr:row>
          <xdr:rowOff>9525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168</xdr:row>
          <xdr:rowOff>38100</xdr:rowOff>
        </xdr:from>
        <xdr:to>
          <xdr:col>16</xdr:col>
          <xdr:colOff>9525</xdr:colOff>
          <xdr:row>169</xdr:row>
          <xdr:rowOff>190500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171</xdr:row>
          <xdr:rowOff>9525</xdr:rowOff>
        </xdr:from>
        <xdr:to>
          <xdr:col>13</xdr:col>
          <xdr:colOff>95250</xdr:colOff>
          <xdr:row>172</xdr:row>
          <xdr:rowOff>180975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181</xdr:row>
          <xdr:rowOff>9525</xdr:rowOff>
        </xdr:from>
        <xdr:to>
          <xdr:col>25</xdr:col>
          <xdr:colOff>76200</xdr:colOff>
          <xdr:row>182</xdr:row>
          <xdr:rowOff>0</xdr:rowOff>
        </xdr:to>
        <xdr:sp macro="" textlink="">
          <xdr:nvSpPr>
            <xdr:cNvPr id="1076" name="Object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192</xdr:row>
          <xdr:rowOff>0</xdr:rowOff>
        </xdr:from>
        <xdr:to>
          <xdr:col>19</xdr:col>
          <xdr:colOff>85725</xdr:colOff>
          <xdr:row>192</xdr:row>
          <xdr:rowOff>228600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208</xdr:row>
          <xdr:rowOff>38100</xdr:rowOff>
        </xdr:from>
        <xdr:to>
          <xdr:col>23</xdr:col>
          <xdr:colOff>47625</xdr:colOff>
          <xdr:row>209</xdr:row>
          <xdr:rowOff>9525</xdr:rowOff>
        </xdr:to>
        <xdr:sp macro="" textlink="">
          <xdr:nvSpPr>
            <xdr:cNvPr id="1516" name="Object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image" Target="../media/image11.emf"/><Relationship Id="rId39" Type="http://schemas.openxmlformats.org/officeDocument/2006/relationships/image" Target="../media/image17.emf"/><Relationship Id="rId21" Type="http://schemas.openxmlformats.org/officeDocument/2006/relationships/image" Target="../media/image9.emf"/><Relationship Id="rId34" Type="http://schemas.openxmlformats.org/officeDocument/2006/relationships/image" Target="../media/image15.emf"/><Relationship Id="rId42" Type="http://schemas.openxmlformats.org/officeDocument/2006/relationships/oleObject" Target="../embeddings/oleObject21.bin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29" Type="http://schemas.openxmlformats.org/officeDocument/2006/relationships/oleObject" Target="../embeddings/oleObject14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image" Target="../media/image14.emf"/><Relationship Id="rId37" Type="http://schemas.openxmlformats.org/officeDocument/2006/relationships/image" Target="../media/image16.emf"/><Relationship Id="rId40" Type="http://schemas.openxmlformats.org/officeDocument/2006/relationships/oleObject" Target="../embeddings/oleObject20.bin"/><Relationship Id="rId45" Type="http://schemas.openxmlformats.org/officeDocument/2006/relationships/image" Target="../media/image20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image" Target="../media/image12.emf"/><Relationship Id="rId36" Type="http://schemas.openxmlformats.org/officeDocument/2006/relationships/oleObject" Target="../embeddings/oleObject18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oleObject" Target="../embeddings/oleObject15.bin"/><Relationship Id="rId44" Type="http://schemas.openxmlformats.org/officeDocument/2006/relationships/oleObject" Target="../embeddings/oleObject22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3.emf"/><Relationship Id="rId35" Type="http://schemas.openxmlformats.org/officeDocument/2006/relationships/oleObject" Target="../embeddings/oleObject17.bin"/><Relationship Id="rId43" Type="http://schemas.openxmlformats.org/officeDocument/2006/relationships/image" Target="../media/image19.emf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oleObject" Target="../embeddings/oleObject19.bin"/><Relationship Id="rId46" Type="http://schemas.openxmlformats.org/officeDocument/2006/relationships/oleObject" Target="../embeddings/oleObject23.bin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8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3" customWidth="1"/>
    <col min="12" max="16384" width="8.109375" style="3"/>
  </cols>
  <sheetData>
    <row r="1" spans="1:13" ht="51.95" customHeight="1">
      <c r="A1" s="440" t="s">
        <v>0</v>
      </c>
      <c r="B1" s="441"/>
      <c r="C1" s="441"/>
      <c r="D1" s="441"/>
      <c r="E1" s="441"/>
      <c r="F1" s="441"/>
      <c r="G1" s="441"/>
      <c r="H1" s="442"/>
      <c r="I1" s="443"/>
      <c r="J1" s="444"/>
    </row>
    <row r="2" spans="1:13" ht="12.95" customHeight="1">
      <c r="A2" s="445" t="s">
        <v>1</v>
      </c>
      <c r="B2" s="445"/>
      <c r="C2" s="445"/>
      <c r="D2" s="445"/>
      <c r="E2" s="445"/>
      <c r="F2" s="445"/>
      <c r="G2" s="445"/>
      <c r="H2" s="445"/>
      <c r="I2" s="445"/>
      <c r="J2" s="445"/>
    </row>
    <row r="3" spans="1:13" ht="12.95" customHeight="1">
      <c r="A3" s="435" t="s">
        <v>2</v>
      </c>
      <c r="B3" s="432"/>
      <c r="C3" s="446"/>
      <c r="D3" s="446"/>
      <c r="E3" s="446"/>
      <c r="F3" s="432" t="s">
        <v>3</v>
      </c>
      <c r="G3" s="432"/>
      <c r="H3" s="447"/>
      <c r="I3" s="434"/>
      <c r="J3" s="434"/>
    </row>
    <row r="4" spans="1:13" ht="12.95" customHeight="1">
      <c r="A4" s="432" t="s">
        <v>4</v>
      </c>
      <c r="B4" s="432"/>
      <c r="C4" s="433"/>
      <c r="D4" s="432"/>
      <c r="E4" s="432"/>
      <c r="F4" s="432" t="s">
        <v>5</v>
      </c>
      <c r="G4" s="432"/>
      <c r="H4" s="432"/>
      <c r="I4" s="434"/>
      <c r="J4" s="434"/>
    </row>
    <row r="5" spans="1:13" ht="12.95" customHeight="1">
      <c r="A5" s="432" t="s">
        <v>6</v>
      </c>
      <c r="B5" s="432"/>
      <c r="C5" s="432"/>
      <c r="D5" s="434"/>
      <c r="E5" s="434"/>
      <c r="F5" s="435" t="s">
        <v>7</v>
      </c>
      <c r="G5" s="432"/>
      <c r="H5" s="438"/>
      <c r="I5" s="439"/>
      <c r="J5" s="439"/>
    </row>
    <row r="6" spans="1:13" ht="12.95" customHeight="1">
      <c r="A6" s="432" t="s">
        <v>8</v>
      </c>
      <c r="B6" s="432"/>
      <c r="C6" s="432"/>
      <c r="D6" s="434"/>
      <c r="E6" s="434"/>
      <c r="F6" s="435" t="s">
        <v>9</v>
      </c>
      <c r="G6" s="432"/>
      <c r="H6" s="438"/>
      <c r="I6" s="439"/>
      <c r="J6" s="439"/>
    </row>
    <row r="7" spans="1:13" ht="12.95" customHeight="1">
      <c r="A7" s="432" t="s">
        <v>10</v>
      </c>
      <c r="B7" s="432"/>
      <c r="C7" s="449"/>
      <c r="D7" s="434"/>
      <c r="E7" s="434"/>
      <c r="F7" s="435" t="s">
        <v>11</v>
      </c>
      <c r="G7" s="432"/>
      <c r="H7" s="432"/>
      <c r="I7" s="434"/>
      <c r="J7" s="434"/>
    </row>
    <row r="8" spans="1:13" ht="12.95" customHeight="1">
      <c r="A8" s="432" t="s">
        <v>12</v>
      </c>
      <c r="B8" s="432"/>
      <c r="C8" s="447"/>
      <c r="D8" s="448"/>
      <c r="E8" s="448"/>
      <c r="F8" s="435" t="s">
        <v>13</v>
      </c>
      <c r="G8" s="432"/>
      <c r="H8" s="432"/>
      <c r="I8" s="434"/>
      <c r="J8" s="434"/>
    </row>
    <row r="9" spans="1:13" ht="12.95" customHeight="1">
      <c r="A9" s="435" t="s">
        <v>35</v>
      </c>
      <c r="B9" s="432"/>
      <c r="C9" s="438"/>
      <c r="D9" s="439"/>
      <c r="E9" s="439"/>
      <c r="F9" s="450" t="s">
        <v>14</v>
      </c>
      <c r="G9" s="450"/>
      <c r="H9" s="438"/>
      <c r="I9" s="439"/>
      <c r="J9" s="439"/>
    </row>
    <row r="10" spans="1:13" ht="23.25" customHeight="1">
      <c r="A10" s="432" t="s">
        <v>15</v>
      </c>
      <c r="B10" s="432"/>
      <c r="C10" s="438"/>
      <c r="D10" s="439"/>
      <c r="E10" s="439"/>
      <c r="F10" s="432" t="s">
        <v>16</v>
      </c>
      <c r="G10" s="432"/>
      <c r="H10" s="52"/>
      <c r="I10" s="456" t="s">
        <v>17</v>
      </c>
      <c r="J10" s="457"/>
      <c r="K10" s="6"/>
    </row>
    <row r="11" spans="1:13" ht="12.95" customHeight="1">
      <c r="A11" s="445" t="s">
        <v>18</v>
      </c>
      <c r="B11" s="445"/>
      <c r="C11" s="445"/>
      <c r="D11" s="445"/>
      <c r="E11" s="445"/>
      <c r="F11" s="445"/>
      <c r="G11" s="445"/>
      <c r="H11" s="445"/>
      <c r="I11" s="445"/>
      <c r="J11" s="445"/>
      <c r="K11" s="7"/>
    </row>
    <row r="12" spans="1:13" ht="17.25" customHeight="1">
      <c r="A12" s="5" t="s">
        <v>19</v>
      </c>
      <c r="B12" s="8">
        <v>23</v>
      </c>
      <c r="C12" s="9" t="s">
        <v>20</v>
      </c>
      <c r="D12" s="10"/>
      <c r="E12" s="9" t="s">
        <v>21</v>
      </c>
      <c r="F12" s="11"/>
      <c r="G12" s="458" t="s">
        <v>22</v>
      </c>
      <c r="H12" s="454"/>
      <c r="I12" s="460" t="s">
        <v>23</v>
      </c>
      <c r="J12" s="461"/>
      <c r="K12" s="6"/>
      <c r="L12" s="12"/>
      <c r="M12" s="12"/>
    </row>
    <row r="13" spans="1:13" ht="17.25" customHeight="1">
      <c r="A13" s="13" t="s">
        <v>24</v>
      </c>
      <c r="B13" s="8">
        <v>23</v>
      </c>
      <c r="C13" s="13" t="s">
        <v>25</v>
      </c>
      <c r="D13" s="10"/>
      <c r="E13" s="9" t="s">
        <v>26</v>
      </c>
      <c r="F13" s="11"/>
      <c r="G13" s="459"/>
      <c r="H13" s="455"/>
      <c r="I13" s="462"/>
      <c r="J13" s="463"/>
      <c r="K13" s="7"/>
    </row>
    <row r="14" spans="1:13" ht="12.95" customHeight="1">
      <c r="A14" s="445" t="s">
        <v>27</v>
      </c>
      <c r="B14" s="445"/>
      <c r="C14" s="445"/>
      <c r="D14" s="445"/>
      <c r="E14" s="445"/>
      <c r="F14" s="445"/>
      <c r="G14" s="445"/>
      <c r="H14" s="445"/>
      <c r="I14" s="445"/>
      <c r="J14" s="445"/>
      <c r="K14" s="7"/>
    </row>
    <row r="15" spans="1:13" ht="39" customHeight="1">
      <c r="A15" s="451"/>
      <c r="B15" s="452"/>
      <c r="C15" s="452"/>
      <c r="D15" s="452"/>
      <c r="E15" s="452"/>
      <c r="F15" s="452"/>
      <c r="G15" s="452"/>
      <c r="H15" s="452"/>
      <c r="I15" s="452"/>
      <c r="J15" s="453"/>
    </row>
    <row r="16" spans="1:13" ht="12.95" customHeight="1">
      <c r="A16" s="445" t="s">
        <v>28</v>
      </c>
      <c r="B16" s="445"/>
      <c r="C16" s="445"/>
      <c r="D16" s="445"/>
      <c r="E16" s="445"/>
      <c r="F16" s="445"/>
      <c r="G16" s="445"/>
      <c r="H16" s="445"/>
      <c r="I16" s="445"/>
      <c r="J16" s="445"/>
    </row>
    <row r="17" spans="1:12" ht="12.95" customHeight="1">
      <c r="A17" s="5" t="s">
        <v>29</v>
      </c>
      <c r="B17" s="435" t="s">
        <v>30</v>
      </c>
      <c r="C17" s="432"/>
      <c r="D17" s="432"/>
      <c r="E17" s="432"/>
      <c r="F17" s="435" t="s">
        <v>31</v>
      </c>
      <c r="G17" s="432"/>
      <c r="H17" s="5" t="s">
        <v>10</v>
      </c>
      <c r="I17" s="4" t="s">
        <v>32</v>
      </c>
      <c r="J17" s="4" t="s">
        <v>33</v>
      </c>
      <c r="L17" s="7"/>
    </row>
    <row r="18" spans="1:12" ht="12.95" customHeight="1">
      <c r="A18" s="53"/>
      <c r="B18" s="436"/>
      <c r="C18" s="437"/>
      <c r="D18" s="437"/>
      <c r="E18" s="437"/>
      <c r="F18" s="436"/>
      <c r="G18" s="437"/>
      <c r="H18" s="62"/>
      <c r="I18" s="30"/>
      <c r="J18" s="264"/>
      <c r="L18" s="7"/>
    </row>
    <row r="19" spans="1:12" ht="12.95" customHeight="1">
      <c r="A19" s="53"/>
      <c r="B19" s="436"/>
      <c r="C19" s="437"/>
      <c r="D19" s="437"/>
      <c r="E19" s="437"/>
      <c r="F19" s="436"/>
      <c r="G19" s="437"/>
      <c r="H19" s="33"/>
      <c r="I19" s="33"/>
      <c r="J19" s="264"/>
      <c r="L19" s="7"/>
    </row>
    <row r="20" spans="1:12" ht="12.95" customHeight="1">
      <c r="A20" s="53"/>
      <c r="B20" s="436"/>
      <c r="C20" s="437"/>
      <c r="D20" s="437"/>
      <c r="E20" s="437"/>
      <c r="F20" s="436"/>
      <c r="G20" s="437"/>
      <c r="H20" s="47"/>
      <c r="I20" s="47"/>
      <c r="J20" s="264"/>
      <c r="L20" s="7"/>
    </row>
    <row r="21" spans="1:12" ht="12.95" customHeight="1">
      <c r="A21" s="53"/>
      <c r="B21" s="436"/>
      <c r="C21" s="437"/>
      <c r="D21" s="437"/>
      <c r="E21" s="437"/>
      <c r="F21" s="436"/>
      <c r="G21" s="437"/>
      <c r="H21" s="47"/>
      <c r="I21" s="14"/>
      <c r="J21" s="264"/>
      <c r="L21" s="7"/>
    </row>
    <row r="22" spans="1:12" ht="12.95" customHeight="1">
      <c r="A22" s="53"/>
      <c r="B22" s="436"/>
      <c r="C22" s="437"/>
      <c r="D22" s="437"/>
      <c r="E22" s="437"/>
      <c r="F22" s="436"/>
      <c r="G22" s="437"/>
      <c r="H22" s="32"/>
      <c r="I22" s="22"/>
      <c r="J22" s="264"/>
      <c r="L22" s="7"/>
    </row>
    <row r="23" spans="1:12" ht="12.95" customHeight="1">
      <c r="A23" s="53"/>
      <c r="B23" s="436"/>
      <c r="C23" s="437"/>
      <c r="D23" s="437"/>
      <c r="E23" s="437"/>
      <c r="F23" s="436"/>
      <c r="G23" s="437"/>
      <c r="H23" s="22"/>
      <c r="I23" s="14"/>
      <c r="J23" s="264"/>
      <c r="L23" s="7"/>
    </row>
    <row r="24" spans="1:12" ht="12.95" customHeight="1">
      <c r="A24" s="53"/>
      <c r="B24" s="436"/>
      <c r="C24" s="437"/>
      <c r="D24" s="437"/>
      <c r="E24" s="437"/>
      <c r="F24" s="436"/>
      <c r="G24" s="437"/>
      <c r="H24" s="28"/>
      <c r="I24" s="14"/>
      <c r="J24" s="264"/>
      <c r="L24" s="7"/>
    </row>
    <row r="25" spans="1:12" ht="12.95" customHeight="1">
      <c r="A25" s="53"/>
      <c r="B25" s="436"/>
      <c r="C25" s="437"/>
      <c r="D25" s="437"/>
      <c r="E25" s="437"/>
      <c r="F25" s="436"/>
      <c r="G25" s="437"/>
      <c r="H25" s="28"/>
      <c r="I25" s="14"/>
      <c r="J25" s="264"/>
      <c r="L25" s="7"/>
    </row>
    <row r="26" spans="1:12" ht="12.95" customHeight="1">
      <c r="A26" s="53"/>
      <c r="B26" s="436"/>
      <c r="C26" s="437"/>
      <c r="D26" s="437"/>
      <c r="E26" s="437"/>
      <c r="F26" s="436"/>
      <c r="G26" s="437"/>
      <c r="H26" s="28"/>
      <c r="I26" s="14"/>
      <c r="J26" s="264"/>
      <c r="L26" s="7"/>
    </row>
    <row r="27" spans="1:12" ht="12.95" customHeight="1">
      <c r="A27" s="53"/>
      <c r="B27" s="436"/>
      <c r="C27" s="437"/>
      <c r="D27" s="437"/>
      <c r="E27" s="437"/>
      <c r="F27" s="436"/>
      <c r="G27" s="437"/>
      <c r="H27" s="14"/>
      <c r="I27" s="14"/>
      <c r="J27" s="264"/>
    </row>
    <row r="28" spans="1:12" ht="12.95" customHeight="1">
      <c r="A28" s="53"/>
      <c r="B28" s="436"/>
      <c r="C28" s="437"/>
      <c r="D28" s="437"/>
      <c r="E28" s="437"/>
      <c r="F28" s="436"/>
      <c r="G28" s="437"/>
      <c r="H28" s="14"/>
      <c r="I28" s="14"/>
      <c r="J28" s="264"/>
    </row>
    <row r="29" spans="1:12" ht="12.95" customHeight="1">
      <c r="A29" s="53"/>
      <c r="B29" s="436"/>
      <c r="C29" s="437"/>
      <c r="D29" s="437"/>
      <c r="E29" s="437"/>
      <c r="F29" s="436"/>
      <c r="G29" s="437"/>
      <c r="H29" s="14"/>
      <c r="I29" s="14"/>
      <c r="J29" s="264"/>
    </row>
    <row r="30" spans="1:12" ht="12.95" customHeight="1">
      <c r="A30" s="53"/>
      <c r="B30" s="436"/>
      <c r="C30" s="437"/>
      <c r="D30" s="437"/>
      <c r="E30" s="437"/>
      <c r="F30" s="436"/>
      <c r="G30" s="437"/>
      <c r="H30" s="14"/>
      <c r="I30" s="14"/>
      <c r="J30" s="264"/>
    </row>
    <row r="31" spans="1:12" ht="12.95" customHeight="1">
      <c r="A31" s="53"/>
      <c r="B31" s="436"/>
      <c r="C31" s="437"/>
      <c r="D31" s="437"/>
      <c r="E31" s="437"/>
      <c r="F31" s="436"/>
      <c r="G31" s="437"/>
      <c r="H31" s="14"/>
      <c r="I31" s="14"/>
      <c r="J31" s="264"/>
    </row>
    <row r="32" spans="1:12" ht="12.95" customHeight="1">
      <c r="A32" s="53"/>
      <c r="B32" s="436"/>
      <c r="C32" s="437"/>
      <c r="D32" s="437"/>
      <c r="E32" s="437"/>
      <c r="F32" s="436"/>
      <c r="G32" s="437"/>
      <c r="H32" s="14"/>
      <c r="I32" s="14"/>
      <c r="J32" s="264"/>
    </row>
    <row r="33" spans="1:10" ht="12.95" customHeight="1">
      <c r="A33" s="53"/>
      <c r="B33" s="436"/>
      <c r="C33" s="437"/>
      <c r="D33" s="437"/>
      <c r="E33" s="437"/>
      <c r="F33" s="436"/>
      <c r="G33" s="437"/>
      <c r="H33" s="14"/>
      <c r="I33" s="14"/>
      <c r="J33" s="264"/>
    </row>
    <row r="34" spans="1:10" ht="12.95" customHeight="1">
      <c r="A34" s="53"/>
      <c r="B34" s="436"/>
      <c r="C34" s="437"/>
      <c r="D34" s="437"/>
      <c r="E34" s="437"/>
      <c r="F34" s="436"/>
      <c r="G34" s="437"/>
      <c r="H34" s="14"/>
      <c r="I34" s="14"/>
      <c r="J34" s="264"/>
    </row>
    <row r="35" spans="1:10" ht="12.95" customHeight="1">
      <c r="A35" s="53"/>
      <c r="B35" s="436"/>
      <c r="C35" s="437"/>
      <c r="D35" s="437"/>
      <c r="E35" s="437"/>
      <c r="F35" s="436"/>
      <c r="G35" s="437"/>
      <c r="H35" s="14"/>
      <c r="I35" s="14"/>
      <c r="J35" s="264"/>
    </row>
    <row r="36" spans="1:10" ht="12.95" customHeight="1">
      <c r="A36" s="53"/>
      <c r="B36" s="436"/>
      <c r="C36" s="437"/>
      <c r="D36" s="437"/>
      <c r="E36" s="437"/>
      <c r="F36" s="436"/>
      <c r="G36" s="437"/>
      <c r="H36" s="14"/>
      <c r="I36" s="14"/>
      <c r="J36" s="264"/>
    </row>
    <row r="37" spans="1:10" ht="12.95" customHeight="1">
      <c r="A37" s="53"/>
      <c r="B37" s="436"/>
      <c r="C37" s="437"/>
      <c r="D37" s="437"/>
      <c r="E37" s="437"/>
      <c r="F37" s="436"/>
      <c r="G37" s="437"/>
      <c r="H37" s="14"/>
      <c r="I37" s="14"/>
      <c r="J37" s="264"/>
    </row>
    <row r="38" spans="1:10" ht="12.95" customHeight="1">
      <c r="A38" s="61" t="s">
        <v>37</v>
      </c>
      <c r="B38" s="7"/>
      <c r="C38" s="7"/>
      <c r="D38" s="7"/>
      <c r="E38" s="7"/>
      <c r="J38" s="15"/>
    </row>
    <row r="39" spans="1:10" ht="12.95" customHeight="1">
      <c r="A39" s="464" t="s">
        <v>38</v>
      </c>
      <c r="B39" s="464"/>
      <c r="C39" s="464"/>
      <c r="D39" s="464"/>
      <c r="E39" s="464"/>
      <c r="F39" s="465" t="s">
        <v>39</v>
      </c>
      <c r="G39" s="468"/>
      <c r="H39" s="469"/>
      <c r="I39" s="469"/>
      <c r="J39" s="470"/>
    </row>
    <row r="40" spans="1:10" ht="12.95" customHeight="1">
      <c r="A40" s="464" t="s">
        <v>40</v>
      </c>
      <c r="B40" s="464"/>
      <c r="C40" s="464"/>
      <c r="D40" s="464"/>
      <c r="E40" s="464"/>
      <c r="F40" s="466"/>
      <c r="G40" s="471"/>
      <c r="H40" s="472"/>
      <c r="I40" s="472"/>
      <c r="J40" s="473"/>
    </row>
    <row r="41" spans="1:10" ht="12.95" customHeight="1">
      <c r="A41" s="464" t="s">
        <v>41</v>
      </c>
      <c r="B41" s="464"/>
      <c r="C41" s="464"/>
      <c r="D41" s="464"/>
      <c r="E41" s="464"/>
      <c r="F41" s="466"/>
      <c r="G41" s="471"/>
      <c r="H41" s="472"/>
      <c r="I41" s="472"/>
      <c r="J41" s="473"/>
    </row>
    <row r="42" spans="1:10" ht="12.95" customHeight="1">
      <c r="A42" s="464" t="s">
        <v>42</v>
      </c>
      <c r="B42" s="464"/>
      <c r="C42" s="477" t="s">
        <v>43</v>
      </c>
      <c r="D42" s="477"/>
      <c r="E42" s="477"/>
      <c r="F42" s="467"/>
      <c r="G42" s="474"/>
      <c r="H42" s="475"/>
      <c r="I42" s="475"/>
      <c r="J42" s="476"/>
    </row>
    <row r="43" spans="1:10" ht="12.95" customHeight="1">
      <c r="A43" s="431" t="s">
        <v>73</v>
      </c>
      <c r="B43" s="431"/>
      <c r="C43" s="431" t="e">
        <f>IF(Calcu_ADJ!C36=FALSE,Calcu!U79,Calcu_ADJ!U79)</f>
        <v>#VALUE!</v>
      </c>
      <c r="D43" s="431"/>
      <c r="E43" s="431"/>
    </row>
    <row r="46" spans="1:10" ht="12.95" customHeight="1">
      <c r="B46" s="3" t="s">
        <v>423</v>
      </c>
    </row>
    <row r="47" spans="1:10" ht="12.95" customHeight="1">
      <c r="B47" s="3" t="s">
        <v>424</v>
      </c>
    </row>
    <row r="48" spans="1:10" ht="12.95" customHeight="1">
      <c r="A48" s="3">
        <f ca="1">Calcu!M169</f>
        <v>22100</v>
      </c>
      <c r="B48" s="3" t="s">
        <v>427</v>
      </c>
    </row>
    <row r="49" spans="1:2" ht="12.95" customHeight="1">
      <c r="A49" s="355"/>
    </row>
    <row r="50" spans="1:2" ht="12.95" customHeight="1">
      <c r="A50" s="3" t="str">
        <f>IF(Calcu_ADJ!C36=FALSE,Calcu!Z32,Calcu_ADJ!Z32)</f>
        <v>PASS</v>
      </c>
      <c r="B50" s="3" t="s">
        <v>428</v>
      </c>
    </row>
    <row r="52" spans="1:2" ht="12.95" customHeight="1">
      <c r="B52" s="3" t="s">
        <v>477</v>
      </c>
    </row>
  </sheetData>
  <sheetProtection selectLockedCells="1"/>
  <mergeCells count="95"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H12:H13"/>
    <mergeCell ref="A14:J14"/>
    <mergeCell ref="I10:J10"/>
    <mergeCell ref="A11:J11"/>
    <mergeCell ref="G12:G13"/>
    <mergeCell ref="I12:J13"/>
    <mergeCell ref="B21:E21"/>
    <mergeCell ref="F21:G21"/>
    <mergeCell ref="A15:J15"/>
    <mergeCell ref="A16:J16"/>
    <mergeCell ref="B17:E17"/>
    <mergeCell ref="F17:G17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H9:J9"/>
    <mergeCell ref="C10:E10"/>
    <mergeCell ref="A10:B10"/>
    <mergeCell ref="A1:J1"/>
    <mergeCell ref="A2:J2"/>
    <mergeCell ref="A3:B3"/>
    <mergeCell ref="C3:E3"/>
    <mergeCell ref="F3:G3"/>
    <mergeCell ref="H3:J3"/>
    <mergeCell ref="H4:J4"/>
    <mergeCell ref="A5:B5"/>
    <mergeCell ref="C5:E5"/>
    <mergeCell ref="F5:G5"/>
    <mergeCell ref="H5:J5"/>
    <mergeCell ref="A43:B43"/>
    <mergeCell ref="C43:E43"/>
    <mergeCell ref="A4:B4"/>
    <mergeCell ref="C4:E4"/>
    <mergeCell ref="F4:G4"/>
    <mergeCell ref="A6:B6"/>
    <mergeCell ref="C6:E6"/>
    <mergeCell ref="F6:G6"/>
    <mergeCell ref="B22:E22"/>
    <mergeCell ref="F22:G22"/>
    <mergeCell ref="B20:E20"/>
    <mergeCell ref="F18:G18"/>
    <mergeCell ref="F19:G19"/>
    <mergeCell ref="B18:E18"/>
    <mergeCell ref="B19:E19"/>
    <mergeCell ref="F20:G20"/>
  </mergeCells>
  <phoneticPr fontId="6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7"/>
  <sheetViews>
    <sheetView showGridLines="0" workbookViewId="0"/>
  </sheetViews>
  <sheetFormatPr defaultColWidth="8.77734375" defaultRowHeight="15" customHeight="1"/>
  <cols>
    <col min="1" max="1" width="3.77734375" style="68" customWidth="1"/>
    <col min="2" max="4" width="8.77734375" style="70"/>
    <col min="5" max="10" width="8.77734375" style="44"/>
    <col min="11" max="11" width="8.77734375" style="44" customWidth="1"/>
    <col min="12" max="20" width="8.77734375" style="44"/>
    <col min="21" max="16384" width="8.77734375" style="68"/>
  </cols>
  <sheetData>
    <row r="1" spans="1:21" ht="15" customHeight="1">
      <c r="A1" s="156" t="s">
        <v>277</v>
      </c>
      <c r="B1" s="155"/>
      <c r="C1" s="155"/>
      <c r="D1" s="155"/>
      <c r="E1" s="43"/>
      <c r="F1" s="43"/>
      <c r="G1" s="43"/>
      <c r="H1" s="43"/>
    </row>
    <row r="2" spans="1:21" ht="15" customHeight="1">
      <c r="B2" s="274" t="s">
        <v>300</v>
      </c>
      <c r="C2" s="155"/>
      <c r="D2" s="155"/>
      <c r="E2" s="43"/>
      <c r="F2" s="43"/>
      <c r="G2" s="43"/>
      <c r="H2" s="43"/>
      <c r="J2" s="274" t="s">
        <v>301</v>
      </c>
      <c r="K2" s="155"/>
      <c r="L2" s="155"/>
      <c r="M2" s="43"/>
      <c r="P2" s="68"/>
      <c r="Q2" s="68"/>
      <c r="R2" s="68"/>
      <c r="S2" s="68"/>
    </row>
    <row r="3" spans="1:21" ht="15" customHeight="1">
      <c r="B3" s="422" t="s">
        <v>302</v>
      </c>
      <c r="C3" s="422" t="s">
        <v>303</v>
      </c>
      <c r="D3" s="422" t="s">
        <v>304</v>
      </c>
      <c r="E3" s="422" t="s">
        <v>305</v>
      </c>
      <c r="F3" s="422" t="s">
        <v>286</v>
      </c>
      <c r="G3" s="422" t="s">
        <v>306</v>
      </c>
      <c r="H3" s="422" t="s">
        <v>307</v>
      </c>
      <c r="J3" s="422" t="s">
        <v>308</v>
      </c>
      <c r="K3" s="422" t="s">
        <v>48</v>
      </c>
      <c r="L3" s="426" t="s">
        <v>454</v>
      </c>
      <c r="M3" s="425" t="s">
        <v>309</v>
      </c>
      <c r="N3" s="422" t="s">
        <v>294</v>
      </c>
      <c r="O3" s="667" t="s">
        <v>304</v>
      </c>
      <c r="P3" s="668"/>
      <c r="Q3" s="668"/>
      <c r="R3" s="669"/>
      <c r="S3" s="68"/>
      <c r="T3" s="68"/>
      <c r="U3" s="44"/>
    </row>
    <row r="4" spans="1:21" ht="15" customHeight="1">
      <c r="B4" s="287">
        <f>Torque_2!H4</f>
        <v>0</v>
      </c>
      <c r="C4" s="293">
        <f>Torque_2!$A$5</f>
        <v>0</v>
      </c>
      <c r="D4" s="287">
        <f>Torque_2!$J$4</f>
        <v>0</v>
      </c>
      <c r="E4" s="287">
        <f>Torque_2!$K$4</f>
        <v>0</v>
      </c>
      <c r="F4" s="287" t="b">
        <f>C33</f>
        <v>0</v>
      </c>
      <c r="G4" s="287" t="b">
        <f>C54</f>
        <v>0</v>
      </c>
      <c r="H4" s="294" t="str">
        <f ca="1">IF(E34=E37,C128&amp;" N·m","("&amp;C128&amp;" ~ "&amp;TEXT(C81,$N$4)&amp;") N·m")</f>
        <v>0 N·m</v>
      </c>
      <c r="J4" s="287" t="e">
        <f ca="1">OFFSET(AA93,0,MATCH(E4,AB92:AH92,0))</f>
        <v>#N/A</v>
      </c>
      <c r="K4" s="287">
        <f>Torque_2!E5</f>
        <v>0</v>
      </c>
      <c r="L4" s="287" t="b">
        <f>OR(기본정보!A46=1,기본정보!A46=30374)</f>
        <v>0</v>
      </c>
      <c r="M4" s="287">
        <f>IF(L4=TRUE,W80,MIN(E10:E27))</f>
        <v>0</v>
      </c>
      <c r="N4" s="300" t="str">
        <f ca="1">OFFSET(AE$77,M4+1,0)</f>
        <v>0</v>
      </c>
      <c r="O4" s="415" t="s">
        <v>287</v>
      </c>
      <c r="P4" s="415" t="s">
        <v>310</v>
      </c>
      <c r="Q4" s="415" t="s">
        <v>311</v>
      </c>
      <c r="R4" s="415" t="s">
        <v>312</v>
      </c>
      <c r="S4" s="68"/>
      <c r="T4" s="68"/>
      <c r="U4" s="44"/>
    </row>
    <row r="5" spans="1:21" ht="15" customHeight="1">
      <c r="K5" s="287">
        <f>Torque_2!F5</f>
        <v>0</v>
      </c>
      <c r="L5" s="429" t="s">
        <v>176</v>
      </c>
      <c r="M5" s="300">
        <f>LEN(Torque_2!Z28)-2</f>
        <v>-2</v>
      </c>
      <c r="N5" s="300">
        <f ca="1">OFFSET(AE$77,M5+1,0)</f>
        <v>0</v>
      </c>
      <c r="O5" s="423" t="s">
        <v>282</v>
      </c>
      <c r="P5" s="423" t="s">
        <v>282</v>
      </c>
      <c r="Q5" s="423" t="s">
        <v>282</v>
      </c>
      <c r="R5" s="423" t="s">
        <v>282</v>
      </c>
      <c r="S5" s="68"/>
      <c r="T5" s="68"/>
      <c r="U5" s="44"/>
    </row>
    <row r="6" spans="1:21" ht="15" customHeight="1">
      <c r="O6" s="287" t="e">
        <f ca="1">D4*J4</f>
        <v>#N/A</v>
      </c>
      <c r="P6" s="287">
        <f>MAX(T33:T74)</f>
        <v>0</v>
      </c>
      <c r="Q6" s="300">
        <f>IF(ROUND(IF(B4="지시형",O6,P6),MIN(E10:E27))=0,ROUNDUP(IF(B4="지시형",O6,P6),MIN(E10:E27)),ROUND(IF(B4="지시형",O6,P6),MIN(E10:E27)))</f>
        <v>0</v>
      </c>
      <c r="R6" s="287" t="str">
        <f ca="1">IF(B4="지시형",IF(OR(E4="N·m",E4="cN·m"),Q6,"약 "&amp;TEXT(Q6,N4)),TEXT(Q6,N4))</f>
        <v>0</v>
      </c>
      <c r="S6" s="68"/>
      <c r="T6" s="68"/>
      <c r="U6" s="44"/>
    </row>
    <row r="7" spans="1:21" ht="15" customHeight="1">
      <c r="B7" s="274" t="s">
        <v>313</v>
      </c>
      <c r="C7" s="155"/>
      <c r="D7" s="155"/>
      <c r="E7" s="43"/>
      <c r="F7" s="43"/>
      <c r="G7" s="43"/>
      <c r="H7" s="43"/>
      <c r="I7" s="68"/>
      <c r="J7" s="68"/>
      <c r="K7" s="68"/>
      <c r="N7" s="68"/>
      <c r="P7" s="68"/>
      <c r="Q7" s="68"/>
      <c r="R7" s="68"/>
      <c r="S7" s="68"/>
    </row>
    <row r="8" spans="1:21" ht="15" customHeight="1">
      <c r="B8" s="650" t="s">
        <v>314</v>
      </c>
      <c r="C8" s="415" t="s">
        <v>278</v>
      </c>
      <c r="D8" s="415" t="s">
        <v>304</v>
      </c>
      <c r="E8" s="650" t="s">
        <v>315</v>
      </c>
      <c r="F8" s="415" t="s">
        <v>316</v>
      </c>
      <c r="G8" s="670"/>
      <c r="H8" s="650" t="s">
        <v>281</v>
      </c>
      <c r="I8" s="650" t="s">
        <v>279</v>
      </c>
      <c r="J8" s="667" t="s">
        <v>280</v>
      </c>
      <c r="K8" s="668"/>
      <c r="L8" s="669"/>
      <c r="M8" s="670"/>
      <c r="N8" s="650" t="s">
        <v>281</v>
      </c>
      <c r="O8" s="650" t="s">
        <v>279</v>
      </c>
      <c r="P8" s="667" t="s">
        <v>280</v>
      </c>
      <c r="Q8" s="668"/>
      <c r="R8" s="669"/>
      <c r="S8" s="68"/>
      <c r="T8" s="68"/>
      <c r="U8" s="44"/>
    </row>
    <row r="9" spans="1:21" ht="15" customHeight="1">
      <c r="B9" s="651"/>
      <c r="C9" s="422" t="s">
        <v>317</v>
      </c>
      <c r="D9" s="422" t="s">
        <v>282</v>
      </c>
      <c r="E9" s="651"/>
      <c r="F9" s="422" t="s">
        <v>283</v>
      </c>
      <c r="G9" s="671"/>
      <c r="H9" s="651"/>
      <c r="I9" s="651"/>
      <c r="J9" s="422" t="s">
        <v>75</v>
      </c>
      <c r="K9" s="422" t="s">
        <v>91</v>
      </c>
      <c r="L9" s="422" t="s">
        <v>284</v>
      </c>
      <c r="M9" s="671"/>
      <c r="N9" s="651"/>
      <c r="O9" s="651"/>
      <c r="P9" s="422" t="s">
        <v>75</v>
      </c>
      <c r="Q9" s="422" t="s">
        <v>91</v>
      </c>
      <c r="R9" s="422" t="s">
        <v>284</v>
      </c>
      <c r="S9" s="68"/>
      <c r="T9" s="68"/>
      <c r="U9" s="44"/>
    </row>
    <row r="10" spans="1:21" ht="15" customHeight="1">
      <c r="B10" s="287">
        <f>Torque_2!$B31</f>
        <v>0</v>
      </c>
      <c r="C10" s="287">
        <f>Torque_2!Y31</f>
        <v>0</v>
      </c>
      <c r="D10" s="287" t="str">
        <f>IF(Torque_2!$Z31="","",Torque_2!$Z31)</f>
        <v/>
      </c>
      <c r="E10" s="287" t="str">
        <f>IF(D10="","",LEN(D10)-FIND(".",D10))</f>
        <v/>
      </c>
      <c r="F10" s="287">
        <v>1.15E-3</v>
      </c>
      <c r="G10" s="666"/>
      <c r="H10" s="287">
        <f>Torque_2!T31</f>
        <v>0</v>
      </c>
      <c r="I10" s="287">
        <f>Torque_2!AA31</f>
        <v>0</v>
      </c>
      <c r="J10" s="287" t="str">
        <f>IF(Torque_2!AB31="","",Torque_2!AB31)</f>
        <v/>
      </c>
      <c r="K10" s="287" t="str">
        <f>IF(Torque_2!AC31="","",Torque_2!AC31)</f>
        <v/>
      </c>
      <c r="L10" s="287" t="str">
        <f>IF(Torque_2!AD31="","",Torque_2!AD31)</f>
        <v/>
      </c>
      <c r="M10" s="666"/>
      <c r="N10" s="287">
        <f>Torque_2!T55</f>
        <v>0</v>
      </c>
      <c r="O10" s="287">
        <f>Torque_2!AA55</f>
        <v>0</v>
      </c>
      <c r="P10" s="287" t="str">
        <f>IF(Torque_2!AB55="","",Torque_2!AB55)</f>
        <v/>
      </c>
      <c r="Q10" s="287" t="str">
        <f>IF(Torque_2!AC55="","",Torque_2!AC55)</f>
        <v/>
      </c>
      <c r="R10" s="287" t="str">
        <f>IF(Torque_2!AD55="","",Torque_2!AD55)</f>
        <v/>
      </c>
      <c r="U10" s="44"/>
    </row>
    <row r="11" spans="1:21" ht="15" customHeight="1">
      <c r="B11" s="287">
        <f>Torque_2!$B32</f>
        <v>0</v>
      </c>
      <c r="C11" s="287">
        <f>Torque_2!Y32</f>
        <v>0</v>
      </c>
      <c r="D11" s="287" t="str">
        <f>IF(Torque_2!$Z32="","",Torque_2!$Z32)</f>
        <v/>
      </c>
      <c r="E11" s="287" t="str">
        <f t="shared" ref="E11:E27" si="0">IF(D11="","",LEN(D11)-FIND(".",D11))</f>
        <v/>
      </c>
      <c r="F11" s="287">
        <v>1.15E-3</v>
      </c>
      <c r="G11" s="666"/>
      <c r="H11" s="287">
        <f>Torque_2!T32</f>
        <v>0</v>
      </c>
      <c r="I11" s="287">
        <f>Torque_2!AA32</f>
        <v>0</v>
      </c>
      <c r="J11" s="287" t="str">
        <f>IF(Torque_2!AB32="","",Torque_2!AB32)</f>
        <v/>
      </c>
      <c r="K11" s="287" t="str">
        <f>IF(Torque_2!AC32="","",Torque_2!AC32)</f>
        <v/>
      </c>
      <c r="L11" s="287" t="str">
        <f>IF(Torque_2!AD32="","",Torque_2!AD32)</f>
        <v/>
      </c>
      <c r="M11" s="666"/>
      <c r="N11" s="287">
        <f>Torque_2!T56</f>
        <v>0</v>
      </c>
      <c r="O11" s="287">
        <f>Torque_2!AA56</f>
        <v>0</v>
      </c>
      <c r="P11" s="287" t="str">
        <f>IF(Torque_2!AB56="","",Torque_2!AB56)</f>
        <v/>
      </c>
      <c r="Q11" s="287" t="str">
        <f>IF(Torque_2!AC56="","",Torque_2!AC56)</f>
        <v/>
      </c>
      <c r="R11" s="287" t="str">
        <f>IF(Torque_2!AD56="","",Torque_2!AD56)</f>
        <v/>
      </c>
      <c r="U11" s="44"/>
    </row>
    <row r="12" spans="1:21" ht="15" customHeight="1">
      <c r="B12" s="287">
        <f>Torque_2!$B33</f>
        <v>0</v>
      </c>
      <c r="C12" s="287">
        <f>Torque_2!Y33</f>
        <v>0</v>
      </c>
      <c r="D12" s="287" t="str">
        <f>IF(Torque_2!$Z33="","",Torque_2!$Z33)</f>
        <v/>
      </c>
      <c r="E12" s="287" t="str">
        <f t="shared" si="0"/>
        <v/>
      </c>
      <c r="F12" s="287">
        <v>1.15E-3</v>
      </c>
      <c r="G12" s="666"/>
      <c r="H12" s="287">
        <f>Torque_2!T33</f>
        <v>0</v>
      </c>
      <c r="I12" s="287">
        <f>Torque_2!AA33</f>
        <v>0</v>
      </c>
      <c r="J12" s="287" t="str">
        <f>IF(Torque_2!AB33="","",Torque_2!AB33)</f>
        <v/>
      </c>
      <c r="K12" s="287" t="str">
        <f>IF(Torque_2!AC33="","",Torque_2!AC33)</f>
        <v/>
      </c>
      <c r="L12" s="287" t="str">
        <f>IF(Torque_2!AD33="","",Torque_2!AD33)</f>
        <v/>
      </c>
      <c r="M12" s="666"/>
      <c r="N12" s="287">
        <f>Torque_2!T57</f>
        <v>0</v>
      </c>
      <c r="O12" s="287">
        <f>Torque_2!AA57</f>
        <v>0</v>
      </c>
      <c r="P12" s="287" t="str">
        <f>IF(Torque_2!AB57="","",Torque_2!AB57)</f>
        <v/>
      </c>
      <c r="Q12" s="287" t="str">
        <f>IF(Torque_2!AC57="","",Torque_2!AC57)</f>
        <v/>
      </c>
      <c r="R12" s="287" t="str">
        <f>IF(Torque_2!AD57="","",Torque_2!AD57)</f>
        <v/>
      </c>
      <c r="U12" s="44"/>
    </row>
    <row r="13" spans="1:21" ht="15" customHeight="1">
      <c r="B13" s="287">
        <f>Torque_2!$B34</f>
        <v>0</v>
      </c>
      <c r="C13" s="287">
        <f>Torque_2!Y34</f>
        <v>0</v>
      </c>
      <c r="D13" s="287" t="str">
        <f>IF(Torque_2!$Z34="","",Torque_2!$Z34)</f>
        <v/>
      </c>
      <c r="E13" s="287" t="str">
        <f t="shared" si="0"/>
        <v/>
      </c>
      <c r="F13" s="287">
        <v>1.15E-3</v>
      </c>
      <c r="G13" s="666"/>
      <c r="H13" s="287">
        <f>Torque_2!T34</f>
        <v>0</v>
      </c>
      <c r="I13" s="287">
        <f>Torque_2!AA34</f>
        <v>0</v>
      </c>
      <c r="J13" s="287" t="str">
        <f>IF(Torque_2!AB34="","",Torque_2!AB34)</f>
        <v/>
      </c>
      <c r="K13" s="287" t="str">
        <f>IF(Torque_2!AC34="","",Torque_2!AC34)</f>
        <v/>
      </c>
      <c r="L13" s="287" t="str">
        <f>IF(Torque_2!AD34="","",Torque_2!AD34)</f>
        <v/>
      </c>
      <c r="M13" s="666"/>
      <c r="N13" s="287">
        <f>Torque_2!T58</f>
        <v>0</v>
      </c>
      <c r="O13" s="287">
        <f>Torque_2!AA58</f>
        <v>0</v>
      </c>
      <c r="P13" s="287" t="str">
        <f>IF(Torque_2!AB58="","",Torque_2!AB58)</f>
        <v/>
      </c>
      <c r="Q13" s="287" t="str">
        <f>IF(Torque_2!AC58="","",Torque_2!AC58)</f>
        <v/>
      </c>
      <c r="R13" s="287" t="str">
        <f>IF(Torque_2!AD58="","",Torque_2!AD58)</f>
        <v/>
      </c>
      <c r="U13" s="44"/>
    </row>
    <row r="14" spans="1:21" ht="15" customHeight="1">
      <c r="B14" s="287">
        <f>Torque_2!$B35</f>
        <v>0</v>
      </c>
      <c r="C14" s="287">
        <f>Torque_2!Y35</f>
        <v>0</v>
      </c>
      <c r="D14" s="287" t="str">
        <f>IF(Torque_2!$Z35="","",Torque_2!$Z35)</f>
        <v/>
      </c>
      <c r="E14" s="287" t="str">
        <f t="shared" si="0"/>
        <v/>
      </c>
      <c r="F14" s="287">
        <v>1.15E-3</v>
      </c>
      <c r="G14" s="666"/>
      <c r="H14" s="287">
        <f>Torque_2!T35</f>
        <v>0</v>
      </c>
      <c r="I14" s="287">
        <f>Torque_2!AA35</f>
        <v>0</v>
      </c>
      <c r="J14" s="287" t="str">
        <f>IF(Torque_2!AB35="","",Torque_2!AB35)</f>
        <v/>
      </c>
      <c r="K14" s="287" t="str">
        <f>IF(Torque_2!AC35="","",Torque_2!AC35)</f>
        <v/>
      </c>
      <c r="L14" s="287" t="str">
        <f>IF(Torque_2!AD35="","",Torque_2!AD35)</f>
        <v/>
      </c>
      <c r="M14" s="666"/>
      <c r="N14" s="287">
        <f>Torque_2!T59</f>
        <v>0</v>
      </c>
      <c r="O14" s="287">
        <f>Torque_2!AA59</f>
        <v>0</v>
      </c>
      <c r="P14" s="287" t="str">
        <f>IF(Torque_2!AB59="","",Torque_2!AB59)</f>
        <v/>
      </c>
      <c r="Q14" s="287" t="str">
        <f>IF(Torque_2!AC59="","",Torque_2!AC59)</f>
        <v/>
      </c>
      <c r="R14" s="287" t="str">
        <f>IF(Torque_2!AD59="","",Torque_2!AD59)</f>
        <v/>
      </c>
      <c r="U14" s="44"/>
    </row>
    <row r="15" spans="1:21" ht="15" customHeight="1">
      <c r="B15" s="287">
        <f>Torque_2!$B36</f>
        <v>0</v>
      </c>
      <c r="C15" s="287">
        <f>Torque_2!Y36</f>
        <v>0</v>
      </c>
      <c r="D15" s="287" t="str">
        <f>IF(Torque_2!$Z36="","",Torque_2!$Z36)</f>
        <v/>
      </c>
      <c r="E15" s="287" t="str">
        <f t="shared" si="0"/>
        <v/>
      </c>
      <c r="F15" s="287">
        <v>1.15E-3</v>
      </c>
      <c r="G15" s="666"/>
      <c r="H15" s="287">
        <f>Torque_2!T36</f>
        <v>0</v>
      </c>
      <c r="I15" s="287">
        <f>Torque_2!AA36</f>
        <v>0</v>
      </c>
      <c r="J15" s="287" t="str">
        <f>IF(Torque_2!AB36="","",Torque_2!AB36)</f>
        <v/>
      </c>
      <c r="K15" s="287" t="str">
        <f>IF(Torque_2!AC36="","",Torque_2!AC36)</f>
        <v/>
      </c>
      <c r="L15" s="287" t="str">
        <f>IF(Torque_2!AD36="","",Torque_2!AD36)</f>
        <v/>
      </c>
      <c r="M15" s="666"/>
      <c r="N15" s="287">
        <f>Torque_2!T60</f>
        <v>0</v>
      </c>
      <c r="O15" s="287">
        <f>Torque_2!AA60</f>
        <v>0</v>
      </c>
      <c r="P15" s="287" t="str">
        <f>IF(Torque_2!AB60="","",Torque_2!AB60)</f>
        <v/>
      </c>
      <c r="Q15" s="287" t="str">
        <f>IF(Torque_2!AC60="","",Torque_2!AC60)</f>
        <v/>
      </c>
      <c r="R15" s="287" t="str">
        <f>IF(Torque_2!AD60="","",Torque_2!AD60)</f>
        <v/>
      </c>
      <c r="U15" s="44"/>
    </row>
    <row r="16" spans="1:21" ht="15" customHeight="1">
      <c r="B16" s="287">
        <f>Torque_2!$B37</f>
        <v>0</v>
      </c>
      <c r="C16" s="287">
        <f>Torque_2!Y37</f>
        <v>0</v>
      </c>
      <c r="D16" s="287" t="str">
        <f>IF(Torque_2!$Z37="","",Torque_2!$Z37)</f>
        <v/>
      </c>
      <c r="E16" s="287" t="str">
        <f t="shared" si="0"/>
        <v/>
      </c>
      <c r="F16" s="287">
        <v>1.15E-3</v>
      </c>
      <c r="G16" s="666"/>
      <c r="H16" s="287">
        <f>Torque_2!T37</f>
        <v>0</v>
      </c>
      <c r="I16" s="287">
        <f>Torque_2!AA37</f>
        <v>0</v>
      </c>
      <c r="J16" s="287" t="str">
        <f>IF(Torque_2!AB37="","",Torque_2!AB37)</f>
        <v/>
      </c>
      <c r="K16" s="287" t="str">
        <f>IF(Torque_2!AC37="","",Torque_2!AC37)</f>
        <v/>
      </c>
      <c r="L16" s="287" t="str">
        <f>IF(Torque_2!AD37="","",Torque_2!AD37)</f>
        <v/>
      </c>
      <c r="M16" s="666"/>
      <c r="N16" s="287">
        <f>Torque_2!T61</f>
        <v>0</v>
      </c>
      <c r="O16" s="287">
        <f>Torque_2!AA61</f>
        <v>0</v>
      </c>
      <c r="P16" s="287" t="str">
        <f>IF(Torque_2!AB61="","",Torque_2!AB61)</f>
        <v/>
      </c>
      <c r="Q16" s="287" t="str">
        <f>IF(Torque_2!AC61="","",Torque_2!AC61)</f>
        <v/>
      </c>
      <c r="R16" s="287" t="str">
        <f>IF(Torque_2!AD61="","",Torque_2!AD61)</f>
        <v/>
      </c>
      <c r="U16" s="44"/>
    </row>
    <row r="17" spans="1:26" ht="15" customHeight="1">
      <c r="B17" s="287">
        <f>Torque_2!$B38</f>
        <v>0</v>
      </c>
      <c r="C17" s="287">
        <f>Torque_2!Y38</f>
        <v>0</v>
      </c>
      <c r="D17" s="287" t="str">
        <f>IF(Torque_2!$Z38="","",Torque_2!$Z38)</f>
        <v/>
      </c>
      <c r="E17" s="287" t="str">
        <f t="shared" si="0"/>
        <v/>
      </c>
      <c r="F17" s="287">
        <v>1.15E-3</v>
      </c>
      <c r="G17" s="666"/>
      <c r="H17" s="287">
        <f>Torque_2!T38</f>
        <v>0</v>
      </c>
      <c r="I17" s="287">
        <f>Torque_2!AA38</f>
        <v>0</v>
      </c>
      <c r="J17" s="287" t="str">
        <f>IF(Torque_2!AB38="","",Torque_2!AB38)</f>
        <v/>
      </c>
      <c r="K17" s="287" t="str">
        <f>IF(Torque_2!AC38="","",Torque_2!AC38)</f>
        <v/>
      </c>
      <c r="L17" s="287" t="str">
        <f>IF(Torque_2!AD38="","",Torque_2!AD38)</f>
        <v/>
      </c>
      <c r="M17" s="666"/>
      <c r="N17" s="287">
        <f>Torque_2!T62</f>
        <v>0</v>
      </c>
      <c r="O17" s="287">
        <f>Torque_2!AA62</f>
        <v>0</v>
      </c>
      <c r="P17" s="287" t="str">
        <f>IF(Torque_2!AB62="","",Torque_2!AB62)</f>
        <v/>
      </c>
      <c r="Q17" s="287" t="str">
        <f>IF(Torque_2!AC62="","",Torque_2!AC62)</f>
        <v/>
      </c>
      <c r="R17" s="287" t="str">
        <f>IF(Torque_2!AD62="","",Torque_2!AD62)</f>
        <v/>
      </c>
      <c r="U17" s="44"/>
    </row>
    <row r="18" spans="1:26" ht="15" customHeight="1">
      <c r="B18" s="287">
        <f>Torque_2!$B39</f>
        <v>0</v>
      </c>
      <c r="C18" s="287">
        <f>Torque_2!Y39</f>
        <v>0</v>
      </c>
      <c r="D18" s="287" t="str">
        <f>IF(Torque_2!$Z39="","",Torque_2!$Z39)</f>
        <v/>
      </c>
      <c r="E18" s="287" t="str">
        <f t="shared" si="0"/>
        <v/>
      </c>
      <c r="F18" s="287">
        <v>1.15E-3</v>
      </c>
      <c r="G18" s="666"/>
      <c r="H18" s="287">
        <f>Torque_2!T39</f>
        <v>0</v>
      </c>
      <c r="I18" s="287">
        <f>Torque_2!AA39</f>
        <v>0</v>
      </c>
      <c r="J18" s="287" t="str">
        <f>IF(Torque_2!AB39="","",Torque_2!AB39)</f>
        <v/>
      </c>
      <c r="K18" s="287" t="str">
        <f>IF(Torque_2!AC39="","",Torque_2!AC39)</f>
        <v/>
      </c>
      <c r="L18" s="287" t="str">
        <f>IF(Torque_2!AD39="","",Torque_2!AD39)</f>
        <v/>
      </c>
      <c r="M18" s="666"/>
      <c r="N18" s="287">
        <f>Torque_2!T63</f>
        <v>0</v>
      </c>
      <c r="O18" s="287">
        <f>Torque_2!AA63</f>
        <v>0</v>
      </c>
      <c r="P18" s="287" t="str">
        <f>IF(Torque_2!AB63="","",Torque_2!AB63)</f>
        <v/>
      </c>
      <c r="Q18" s="287" t="str">
        <f>IF(Torque_2!AC63="","",Torque_2!AC63)</f>
        <v/>
      </c>
      <c r="R18" s="287" t="str">
        <f>IF(Torque_2!AD63="","",Torque_2!AD63)</f>
        <v/>
      </c>
      <c r="U18" s="44"/>
    </row>
    <row r="19" spans="1:26" ht="15" customHeight="1">
      <c r="B19" s="287">
        <f>Torque_2!$B40</f>
        <v>0</v>
      </c>
      <c r="C19" s="287">
        <f>Torque_2!Y40</f>
        <v>0</v>
      </c>
      <c r="D19" s="287" t="str">
        <f>IF(Torque_2!$Z40="","",Torque_2!$Z40)</f>
        <v/>
      </c>
      <c r="E19" s="287" t="str">
        <f t="shared" si="0"/>
        <v/>
      </c>
      <c r="F19" s="287">
        <v>1.15E-3</v>
      </c>
      <c r="G19" s="666"/>
      <c r="H19" s="287">
        <f>Torque_2!T40</f>
        <v>0</v>
      </c>
      <c r="I19" s="287">
        <f>Torque_2!AA40</f>
        <v>0</v>
      </c>
      <c r="J19" s="287" t="str">
        <f>IF(Torque_2!AB40="","",Torque_2!AB40)</f>
        <v/>
      </c>
      <c r="K19" s="287" t="str">
        <f>IF(Torque_2!AC40="","",Torque_2!AC40)</f>
        <v/>
      </c>
      <c r="L19" s="287" t="str">
        <f>IF(Torque_2!AD40="","",Torque_2!AD40)</f>
        <v/>
      </c>
      <c r="M19" s="666"/>
      <c r="N19" s="287">
        <f>Torque_2!T64</f>
        <v>0</v>
      </c>
      <c r="O19" s="287">
        <f>Torque_2!AA64</f>
        <v>0</v>
      </c>
      <c r="P19" s="287" t="str">
        <f>IF(Torque_2!AB64="","",Torque_2!AB64)</f>
        <v/>
      </c>
      <c r="Q19" s="287" t="str">
        <f>IF(Torque_2!AC64="","",Torque_2!AC64)</f>
        <v/>
      </c>
      <c r="R19" s="287" t="str">
        <f>IF(Torque_2!AD64="","",Torque_2!AD64)</f>
        <v/>
      </c>
      <c r="U19" s="44"/>
    </row>
    <row r="20" spans="1:26" ht="15" customHeight="1">
      <c r="B20" s="287">
        <f>Torque_2!$B41</f>
        <v>0</v>
      </c>
      <c r="C20" s="287">
        <f>Torque_2!Y41</f>
        <v>0</v>
      </c>
      <c r="D20" s="287" t="str">
        <f>IF(Torque_2!$Z41="","",Torque_2!$Z41)</f>
        <v/>
      </c>
      <c r="E20" s="287" t="str">
        <f t="shared" si="0"/>
        <v/>
      </c>
      <c r="F20" s="287">
        <v>1.15E-3</v>
      </c>
      <c r="G20" s="666"/>
      <c r="H20" s="287">
        <f>Torque_2!T41</f>
        <v>0</v>
      </c>
      <c r="I20" s="287">
        <f>Torque_2!AA41</f>
        <v>0</v>
      </c>
      <c r="J20" s="287" t="str">
        <f>IF(Torque_2!AB41="","",Torque_2!AB41)</f>
        <v/>
      </c>
      <c r="K20" s="287" t="str">
        <f>IF(Torque_2!AC41="","",Torque_2!AC41)</f>
        <v/>
      </c>
      <c r="L20" s="287" t="str">
        <f>IF(Torque_2!AD41="","",Torque_2!AD41)</f>
        <v/>
      </c>
      <c r="M20" s="666"/>
      <c r="N20" s="287">
        <f>Torque_2!T65</f>
        <v>0</v>
      </c>
      <c r="O20" s="287">
        <f>Torque_2!AA65</f>
        <v>0</v>
      </c>
      <c r="P20" s="287" t="str">
        <f>IF(Torque_2!AB65="","",Torque_2!AB65)</f>
        <v/>
      </c>
      <c r="Q20" s="287" t="str">
        <f>IF(Torque_2!AC65="","",Torque_2!AC65)</f>
        <v/>
      </c>
      <c r="R20" s="287" t="str">
        <f>IF(Torque_2!AD65="","",Torque_2!AD65)</f>
        <v/>
      </c>
      <c r="U20" s="44"/>
    </row>
    <row r="21" spans="1:26" ht="15" customHeight="1">
      <c r="B21" s="287">
        <f>Torque_2!$B42</f>
        <v>0</v>
      </c>
      <c r="C21" s="287">
        <f>Torque_2!Y42</f>
        <v>0</v>
      </c>
      <c r="D21" s="287" t="str">
        <f>IF(Torque_2!$Z42="","",Torque_2!$Z42)</f>
        <v/>
      </c>
      <c r="E21" s="287" t="str">
        <f t="shared" si="0"/>
        <v/>
      </c>
      <c r="F21" s="287">
        <v>1.15E-3</v>
      </c>
      <c r="G21" s="666"/>
      <c r="H21" s="287">
        <f>Torque_2!T42</f>
        <v>0</v>
      </c>
      <c r="I21" s="287">
        <f>Torque_2!AA42</f>
        <v>0</v>
      </c>
      <c r="J21" s="287" t="str">
        <f>IF(Torque_2!AB42="","",Torque_2!AB42)</f>
        <v/>
      </c>
      <c r="K21" s="287" t="str">
        <f>IF(Torque_2!AC42="","",Torque_2!AC42)</f>
        <v/>
      </c>
      <c r="L21" s="287" t="str">
        <f>IF(Torque_2!AD42="","",Torque_2!AD42)</f>
        <v/>
      </c>
      <c r="M21" s="666"/>
      <c r="N21" s="287">
        <f>Torque_2!T66</f>
        <v>0</v>
      </c>
      <c r="O21" s="287">
        <f>Torque_2!AA66</f>
        <v>0</v>
      </c>
      <c r="P21" s="287" t="str">
        <f>IF(Torque_2!AB66="","",Torque_2!AB66)</f>
        <v/>
      </c>
      <c r="Q21" s="287" t="str">
        <f>IF(Torque_2!AC66="","",Torque_2!AC66)</f>
        <v/>
      </c>
      <c r="R21" s="287" t="str">
        <f>IF(Torque_2!AD66="","",Torque_2!AD66)</f>
        <v/>
      </c>
      <c r="U21" s="44"/>
    </row>
    <row r="22" spans="1:26" ht="15" customHeight="1">
      <c r="B22" s="287">
        <f>Torque_2!$B43</f>
        <v>0</v>
      </c>
      <c r="C22" s="287">
        <f>Torque_2!Y43</f>
        <v>0</v>
      </c>
      <c r="D22" s="287" t="str">
        <f>IF(Torque_2!$Z43="","",Torque_2!$Z43)</f>
        <v/>
      </c>
      <c r="E22" s="287" t="str">
        <f t="shared" si="0"/>
        <v/>
      </c>
      <c r="F22" s="287">
        <v>1.15E-3</v>
      </c>
      <c r="G22" s="666"/>
      <c r="H22" s="287">
        <f>Torque_2!T43</f>
        <v>0</v>
      </c>
      <c r="I22" s="287">
        <f>Torque_2!AA43</f>
        <v>0</v>
      </c>
      <c r="J22" s="287" t="str">
        <f>IF(Torque_2!AB43="","",Torque_2!AB43)</f>
        <v/>
      </c>
      <c r="K22" s="287" t="str">
        <f>IF(Torque_2!AC43="","",Torque_2!AC43)</f>
        <v/>
      </c>
      <c r="L22" s="287" t="str">
        <f>IF(Torque_2!AD43="","",Torque_2!AD43)</f>
        <v/>
      </c>
      <c r="M22" s="666"/>
      <c r="N22" s="287">
        <f>Torque_2!T67</f>
        <v>0</v>
      </c>
      <c r="O22" s="287">
        <f>Torque_2!AA67</f>
        <v>0</v>
      </c>
      <c r="P22" s="287" t="str">
        <f>IF(Torque_2!AB67="","",Torque_2!AB67)</f>
        <v/>
      </c>
      <c r="Q22" s="287" t="str">
        <f>IF(Torque_2!AC67="","",Torque_2!AC67)</f>
        <v/>
      </c>
      <c r="R22" s="287" t="str">
        <f>IF(Torque_2!AD67="","",Torque_2!AD67)</f>
        <v/>
      </c>
      <c r="U22" s="44"/>
    </row>
    <row r="23" spans="1:26" ht="15" customHeight="1">
      <c r="B23" s="287">
        <f>Torque_2!$B44</f>
        <v>0</v>
      </c>
      <c r="C23" s="287">
        <f>Torque_2!Y44</f>
        <v>0</v>
      </c>
      <c r="D23" s="287" t="str">
        <f>IF(Torque_2!$Z44="","",Torque_2!$Z44)</f>
        <v/>
      </c>
      <c r="E23" s="287" t="str">
        <f t="shared" si="0"/>
        <v/>
      </c>
      <c r="F23" s="287">
        <v>1.15E-3</v>
      </c>
      <c r="G23" s="666"/>
      <c r="H23" s="287">
        <f>Torque_2!T44</f>
        <v>0</v>
      </c>
      <c r="I23" s="287">
        <f>Torque_2!AA44</f>
        <v>0</v>
      </c>
      <c r="J23" s="287" t="str">
        <f>IF(Torque_2!AB44="","",Torque_2!AB44)</f>
        <v/>
      </c>
      <c r="K23" s="287" t="str">
        <f>IF(Torque_2!AC44="","",Torque_2!AC44)</f>
        <v/>
      </c>
      <c r="L23" s="287" t="str">
        <f>IF(Torque_2!AD44="","",Torque_2!AD44)</f>
        <v/>
      </c>
      <c r="M23" s="666"/>
      <c r="N23" s="287">
        <f>Torque_2!T68</f>
        <v>0</v>
      </c>
      <c r="O23" s="287">
        <f>Torque_2!AA68</f>
        <v>0</v>
      </c>
      <c r="P23" s="287" t="str">
        <f>IF(Torque_2!AB68="","",Torque_2!AB68)</f>
        <v/>
      </c>
      <c r="Q23" s="287" t="str">
        <f>IF(Torque_2!AC68="","",Torque_2!AC68)</f>
        <v/>
      </c>
      <c r="R23" s="287" t="str">
        <f>IF(Torque_2!AD68="","",Torque_2!AD68)</f>
        <v/>
      </c>
      <c r="U23" s="44"/>
    </row>
    <row r="24" spans="1:26" ht="15" customHeight="1">
      <c r="B24" s="287">
        <f>Torque_2!$B45</f>
        <v>0</v>
      </c>
      <c r="C24" s="287">
        <f>Torque_2!Y45</f>
        <v>0</v>
      </c>
      <c r="D24" s="287" t="str">
        <f>IF(Torque_2!$Z45="","",Torque_2!$Z45)</f>
        <v/>
      </c>
      <c r="E24" s="287" t="str">
        <f t="shared" si="0"/>
        <v/>
      </c>
      <c r="F24" s="287">
        <v>1.15E-3</v>
      </c>
      <c r="G24" s="666"/>
      <c r="H24" s="287">
        <f>Torque_2!T45</f>
        <v>0</v>
      </c>
      <c r="I24" s="287">
        <f>Torque_2!AA45</f>
        <v>0</v>
      </c>
      <c r="J24" s="287" t="str">
        <f>IF(Torque_2!AB45="","",Torque_2!AB45)</f>
        <v/>
      </c>
      <c r="K24" s="287" t="str">
        <f>IF(Torque_2!AC45="","",Torque_2!AC45)</f>
        <v/>
      </c>
      <c r="L24" s="287" t="str">
        <f>IF(Torque_2!AD45="","",Torque_2!AD45)</f>
        <v/>
      </c>
      <c r="M24" s="666"/>
      <c r="N24" s="287">
        <f>Torque_2!T69</f>
        <v>0</v>
      </c>
      <c r="O24" s="287">
        <f>Torque_2!AA69</f>
        <v>0</v>
      </c>
      <c r="P24" s="287" t="str">
        <f>IF(Torque_2!AB69="","",Torque_2!AB69)</f>
        <v/>
      </c>
      <c r="Q24" s="287" t="str">
        <f>IF(Torque_2!AC69="","",Torque_2!AC69)</f>
        <v/>
      </c>
      <c r="R24" s="287" t="str">
        <f>IF(Torque_2!AD69="","",Torque_2!AD69)</f>
        <v/>
      </c>
      <c r="U24" s="44"/>
    </row>
    <row r="25" spans="1:26" ht="15" customHeight="1">
      <c r="B25" s="287">
        <f>Torque_2!$B46</f>
        <v>0</v>
      </c>
      <c r="C25" s="287">
        <f>Torque_2!Y46</f>
        <v>0</v>
      </c>
      <c r="D25" s="287" t="str">
        <f>IF(Torque_2!$Z46="","",Torque_2!$Z46)</f>
        <v/>
      </c>
      <c r="E25" s="287" t="str">
        <f t="shared" si="0"/>
        <v/>
      </c>
      <c r="F25" s="287">
        <v>1.15E-3</v>
      </c>
      <c r="G25" s="666"/>
      <c r="H25" s="287">
        <f>Torque_2!T46</f>
        <v>0</v>
      </c>
      <c r="I25" s="287">
        <f>Torque_2!AA46</f>
        <v>0</v>
      </c>
      <c r="J25" s="287" t="str">
        <f>IF(Torque_2!AB46="","",Torque_2!AB46)</f>
        <v/>
      </c>
      <c r="K25" s="287" t="str">
        <f>IF(Torque_2!AC46="","",Torque_2!AC46)</f>
        <v/>
      </c>
      <c r="L25" s="287" t="str">
        <f>IF(Torque_2!AD46="","",Torque_2!AD46)</f>
        <v/>
      </c>
      <c r="M25" s="666"/>
      <c r="N25" s="287">
        <f>Torque_2!T70</f>
        <v>0</v>
      </c>
      <c r="O25" s="287">
        <f>Torque_2!AA70</f>
        <v>0</v>
      </c>
      <c r="P25" s="287" t="str">
        <f>IF(Torque_2!AB70="","",Torque_2!AB70)</f>
        <v/>
      </c>
      <c r="Q25" s="287" t="str">
        <f>IF(Torque_2!AC70="","",Torque_2!AC70)</f>
        <v/>
      </c>
      <c r="R25" s="287" t="str">
        <f>IF(Torque_2!AD70="","",Torque_2!AD70)</f>
        <v/>
      </c>
      <c r="U25" s="44"/>
    </row>
    <row r="26" spans="1:26" ht="15" customHeight="1">
      <c r="B26" s="287">
        <f>Torque_2!$B47</f>
        <v>0</v>
      </c>
      <c r="C26" s="287">
        <f>Torque_2!Y47</f>
        <v>0</v>
      </c>
      <c r="D26" s="287" t="str">
        <f>IF(Torque_2!$Z47="","",Torque_2!$Z47)</f>
        <v/>
      </c>
      <c r="E26" s="287" t="str">
        <f t="shared" si="0"/>
        <v/>
      </c>
      <c r="F26" s="287">
        <v>1.15E-3</v>
      </c>
      <c r="G26" s="666"/>
      <c r="H26" s="287">
        <f>Torque_2!T47</f>
        <v>0</v>
      </c>
      <c r="I26" s="287">
        <f>Torque_2!AA47</f>
        <v>0</v>
      </c>
      <c r="J26" s="287" t="str">
        <f>IF(Torque_2!AB47="","",Torque_2!AB47)</f>
        <v/>
      </c>
      <c r="K26" s="287" t="str">
        <f>IF(Torque_2!AC47="","",Torque_2!AC47)</f>
        <v/>
      </c>
      <c r="L26" s="287" t="str">
        <f>IF(Torque_2!AD47="","",Torque_2!AD47)</f>
        <v/>
      </c>
      <c r="M26" s="666"/>
      <c r="N26" s="287">
        <f>Torque_2!T71</f>
        <v>0</v>
      </c>
      <c r="O26" s="287">
        <f>Torque_2!AA71</f>
        <v>0</v>
      </c>
      <c r="P26" s="287" t="str">
        <f>IF(Torque_2!AB71="","",Torque_2!AB71)</f>
        <v/>
      </c>
      <c r="Q26" s="287" t="str">
        <f>IF(Torque_2!AC71="","",Torque_2!AC71)</f>
        <v/>
      </c>
      <c r="R26" s="287" t="str">
        <f>IF(Torque_2!AD71="","",Torque_2!AD71)</f>
        <v/>
      </c>
      <c r="U26" s="44"/>
    </row>
    <row r="27" spans="1:26" ht="15" customHeight="1">
      <c r="B27" s="287">
        <f>Torque_2!$B48</f>
        <v>0</v>
      </c>
      <c r="C27" s="287">
        <f>Torque_2!Y48</f>
        <v>0</v>
      </c>
      <c r="D27" s="287" t="str">
        <f>IF(Torque_2!$Z48="","",Torque_2!$Z48)</f>
        <v/>
      </c>
      <c r="E27" s="287" t="str">
        <f t="shared" si="0"/>
        <v/>
      </c>
      <c r="F27" s="287">
        <v>1.15E-3</v>
      </c>
      <c r="G27" s="651"/>
      <c r="H27" s="287">
        <f>Torque_2!T48</f>
        <v>0</v>
      </c>
      <c r="I27" s="287">
        <f>Torque_2!AA48</f>
        <v>0</v>
      </c>
      <c r="J27" s="287" t="str">
        <f>IF(Torque_2!AB48="","",Torque_2!AB48)</f>
        <v/>
      </c>
      <c r="K27" s="287" t="str">
        <f>IF(Torque_2!AC48="","",Torque_2!AC48)</f>
        <v/>
      </c>
      <c r="L27" s="287" t="str">
        <f>IF(Torque_2!AD48="","",Torque_2!AD48)</f>
        <v/>
      </c>
      <c r="M27" s="651"/>
      <c r="N27" s="287">
        <f>Torque_2!T72</f>
        <v>0</v>
      </c>
      <c r="O27" s="287">
        <f>Torque_2!AA72</f>
        <v>0</v>
      </c>
      <c r="P27" s="287" t="str">
        <f>IF(Torque_2!AB72="","",Torque_2!AB72)</f>
        <v/>
      </c>
      <c r="Q27" s="287" t="str">
        <f>IF(Torque_2!AC72="","",Torque_2!AC72)</f>
        <v/>
      </c>
      <c r="R27" s="287" t="str">
        <f>IF(Torque_2!AD72="","",Torque_2!AD72)</f>
        <v/>
      </c>
      <c r="U27" s="44"/>
    </row>
    <row r="28" spans="1:26" ht="15" customHeight="1">
      <c r="B28" s="68"/>
      <c r="C28" s="68"/>
      <c r="D28" s="68"/>
      <c r="E28" s="68"/>
      <c r="F28" s="68"/>
      <c r="G28" s="68"/>
      <c r="H28" s="68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1:26" ht="15" customHeight="1">
      <c r="A29" s="40" t="s">
        <v>319</v>
      </c>
      <c r="B29" s="69"/>
      <c r="C29" s="155"/>
      <c r="D29" s="155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1:26" ht="15" customHeight="1">
      <c r="B30" s="673" t="s">
        <v>291</v>
      </c>
      <c r="C30" s="673" t="s">
        <v>321</v>
      </c>
      <c r="D30" s="676" t="s">
        <v>298</v>
      </c>
      <c r="E30" s="677"/>
      <c r="F30" s="673" t="s">
        <v>323</v>
      </c>
      <c r="G30" s="673"/>
      <c r="H30" s="673"/>
      <c r="I30" s="673" t="s">
        <v>324</v>
      </c>
      <c r="J30" s="673"/>
      <c r="K30" s="673"/>
      <c r="L30" s="673" t="s">
        <v>325</v>
      </c>
      <c r="M30" s="673"/>
      <c r="N30" s="673"/>
      <c r="O30" s="673" t="s">
        <v>326</v>
      </c>
      <c r="P30" s="673" t="s">
        <v>285</v>
      </c>
      <c r="Q30" s="689" t="s">
        <v>450</v>
      </c>
      <c r="R30" s="680" t="s">
        <v>456</v>
      </c>
      <c r="S30" s="663"/>
      <c r="T30" s="650" t="s">
        <v>329</v>
      </c>
    </row>
    <row r="31" spans="1:26" ht="15" customHeight="1">
      <c r="B31" s="674"/>
      <c r="C31" s="674"/>
      <c r="D31" s="678"/>
      <c r="E31" s="679"/>
      <c r="F31" s="422" t="s">
        <v>330</v>
      </c>
      <c r="G31" s="422" t="s">
        <v>331</v>
      </c>
      <c r="H31" s="422" t="s">
        <v>332</v>
      </c>
      <c r="I31" s="422" t="s">
        <v>330</v>
      </c>
      <c r="J31" s="422" t="s">
        <v>331</v>
      </c>
      <c r="K31" s="422" t="s">
        <v>334</v>
      </c>
      <c r="L31" s="422" t="s">
        <v>335</v>
      </c>
      <c r="M31" s="422" t="s">
        <v>331</v>
      </c>
      <c r="N31" s="422" t="s">
        <v>332</v>
      </c>
      <c r="O31" s="673"/>
      <c r="P31" s="673"/>
      <c r="Q31" s="673"/>
      <c r="R31" s="663"/>
      <c r="S31" s="663"/>
      <c r="T31" s="666"/>
      <c r="V31" s="673" t="s">
        <v>337</v>
      </c>
      <c r="W31" s="686" t="s">
        <v>338</v>
      </c>
      <c r="X31" s="687"/>
      <c r="Y31" s="688"/>
      <c r="Z31" s="424" t="s">
        <v>339</v>
      </c>
    </row>
    <row r="32" spans="1:26" ht="15" customHeight="1">
      <c r="B32" s="675"/>
      <c r="C32" s="675"/>
      <c r="D32" s="424">
        <f>E4</f>
        <v>0</v>
      </c>
      <c r="E32" s="424" t="s">
        <v>340</v>
      </c>
      <c r="F32" s="424" t="s">
        <v>340</v>
      </c>
      <c r="G32" s="424" t="s">
        <v>341</v>
      </c>
      <c r="H32" s="424" t="s">
        <v>341</v>
      </c>
      <c r="I32" s="424" t="s">
        <v>340</v>
      </c>
      <c r="J32" s="424" t="s">
        <v>341</v>
      </c>
      <c r="K32" s="424" t="s">
        <v>344</v>
      </c>
      <c r="L32" s="424" t="s">
        <v>340</v>
      </c>
      <c r="M32" s="424" t="s">
        <v>341</v>
      </c>
      <c r="N32" s="424" t="s">
        <v>340</v>
      </c>
      <c r="O32" s="424" t="s">
        <v>340</v>
      </c>
      <c r="P32" s="424" t="s">
        <v>340</v>
      </c>
      <c r="Q32" s="424" t="s">
        <v>340</v>
      </c>
      <c r="R32" s="420" t="s">
        <v>345</v>
      </c>
      <c r="S32" s="418" t="s">
        <v>346</v>
      </c>
      <c r="T32" s="651"/>
      <c r="V32" s="673"/>
      <c r="W32" s="424" t="s">
        <v>347</v>
      </c>
      <c r="X32" s="424" t="s">
        <v>348</v>
      </c>
      <c r="Y32" s="424" t="s">
        <v>349</v>
      </c>
      <c r="Z32" s="358" t="str">
        <f>IF(TYPE(MATCH("FAIL",Z36:Z74,0))=16,"PASS","FAIL")</f>
        <v>PASS</v>
      </c>
    </row>
    <row r="33" spans="2:26" ht="15" customHeight="1">
      <c r="B33" s="672" t="s">
        <v>288</v>
      </c>
      <c r="C33" s="185" t="b">
        <f>IF(Torque_2!V4="",FALSE,TRUE)</f>
        <v>0</v>
      </c>
      <c r="D33" s="223">
        <f>Torque_2!A4</f>
        <v>0</v>
      </c>
      <c r="E33" s="169">
        <f>Torque_2!C4</f>
        <v>0</v>
      </c>
      <c r="F33" s="157">
        <f>Torque_2!V4</f>
        <v>0</v>
      </c>
      <c r="G33" s="159">
        <f>Torque_2!W4</f>
        <v>0</v>
      </c>
      <c r="H33" s="160">
        <f>Torque_2!X4</f>
        <v>0</v>
      </c>
      <c r="I33" s="283"/>
      <c r="J33" s="284"/>
      <c r="K33" s="284"/>
      <c r="L33" s="284"/>
      <c r="M33" s="284"/>
      <c r="N33" s="284"/>
      <c r="O33" s="284"/>
      <c r="P33" s="284"/>
      <c r="Q33" s="297"/>
      <c r="R33" s="285"/>
      <c r="S33" s="295">
        <f ca="1">MIN(S36:S74)</f>
        <v>6</v>
      </c>
      <c r="T33" s="286"/>
      <c r="V33" s="286"/>
      <c r="W33" s="286"/>
      <c r="X33" s="286"/>
      <c r="Y33" s="286"/>
      <c r="Z33" s="286"/>
    </row>
    <row r="34" spans="2:26" ht="15" customHeight="1">
      <c r="B34" s="672"/>
      <c r="C34" s="170" t="b">
        <f>IF(Torque_2!V5="",FALSE,TRUE)</f>
        <v>0</v>
      </c>
      <c r="D34" s="238">
        <f>Torque_2!A5</f>
        <v>0</v>
      </c>
      <c r="E34" s="170">
        <f>Torque_2!C5</f>
        <v>0</v>
      </c>
      <c r="F34" s="161">
        <f>Torque_2!V5</f>
        <v>0</v>
      </c>
      <c r="G34" s="416">
        <f>Torque_2!W5</f>
        <v>0</v>
      </c>
      <c r="H34" s="164">
        <f>Torque_2!X5</f>
        <v>0</v>
      </c>
      <c r="I34" s="181"/>
      <c r="J34" s="182"/>
      <c r="K34" s="182"/>
      <c r="L34" s="182"/>
      <c r="M34" s="182"/>
      <c r="N34" s="182"/>
      <c r="O34" s="182"/>
      <c r="P34" s="182"/>
      <c r="Q34" s="182"/>
      <c r="R34" s="183"/>
      <c r="S34" s="411" t="str">
        <f ca="1">OFFSET($AE$77,MATCH(S33,$AD$78:$AD$84,0),0)</f>
        <v>0.000 000</v>
      </c>
      <c r="T34" s="286"/>
      <c r="V34" s="286"/>
      <c r="W34" s="286"/>
      <c r="X34" s="286"/>
      <c r="Y34" s="286"/>
      <c r="Z34" s="286"/>
    </row>
    <row r="35" spans="2:26" ht="15" customHeight="1">
      <c r="B35" s="672"/>
      <c r="C35" s="171" t="b">
        <f>IF(Torque_2!V6="",FALSE,TRUE)</f>
        <v>0</v>
      </c>
      <c r="D35" s="239">
        <f>Torque_2!A6</f>
        <v>0</v>
      </c>
      <c r="E35" s="171">
        <f>Torque_2!C6</f>
        <v>0</v>
      </c>
      <c r="F35" s="165">
        <f>Torque_2!V6</f>
        <v>0</v>
      </c>
      <c r="G35" s="167">
        <f>Torque_2!W6</f>
        <v>0</v>
      </c>
      <c r="H35" s="168">
        <f>Torque_2!X6</f>
        <v>0</v>
      </c>
      <c r="I35" s="184"/>
      <c r="J35" s="252"/>
      <c r="K35" s="252"/>
      <c r="L35" s="252"/>
      <c r="M35" s="252"/>
      <c r="N35" s="252"/>
      <c r="O35" s="252"/>
      <c r="P35" s="252"/>
      <c r="Q35" s="379"/>
      <c r="R35" s="241"/>
      <c r="S35" s="396"/>
      <c r="T35" s="397"/>
      <c r="V35" s="286"/>
      <c r="W35" s="286"/>
      <c r="X35" s="286"/>
      <c r="Y35" s="286"/>
      <c r="Z35" s="286"/>
    </row>
    <row r="36" spans="2:26" ht="15" customHeight="1">
      <c r="B36" s="672" t="s">
        <v>351</v>
      </c>
      <c r="C36" s="169" t="b">
        <f>IF(Torque_2!V7="",FALSE,TRUE)</f>
        <v>0</v>
      </c>
      <c r="D36" s="223">
        <f>Torque_2!A7</f>
        <v>0</v>
      </c>
      <c r="E36" s="169">
        <f>Torque_2!C7</f>
        <v>0</v>
      </c>
      <c r="F36" s="157">
        <f>Torque_2!V7</f>
        <v>0</v>
      </c>
      <c r="G36" s="159">
        <f>Torque_2!W7</f>
        <v>0</v>
      </c>
      <c r="H36" s="160">
        <f>Torque_2!X7</f>
        <v>0</v>
      </c>
      <c r="I36" s="157">
        <f>F36-F$36</f>
        <v>0</v>
      </c>
      <c r="J36" s="159">
        <f t="shared" ref="J36:K53" si="1">G36-G$36</f>
        <v>0</v>
      </c>
      <c r="K36" s="160">
        <f t="shared" si="1"/>
        <v>0</v>
      </c>
      <c r="L36" s="175" t="e">
        <f>$J10*I36+$K10*I36^2+$L10*I36^3</f>
        <v>#VALUE!</v>
      </c>
      <c r="M36" s="158" t="e">
        <f t="shared" ref="M36:N36" si="2">$J10*J36+$K10*J36^2+$L10*J36^3</f>
        <v>#VALUE!</v>
      </c>
      <c r="N36" s="178" t="e">
        <f t="shared" si="2"/>
        <v>#VALUE!</v>
      </c>
      <c r="O36" s="175" t="e">
        <f>AVERAGE(L36:N36)</f>
        <v>#VALUE!</v>
      </c>
      <c r="P36" s="158" t="e">
        <f>STDEV(L36:N36)</f>
        <v>#VALUE!</v>
      </c>
      <c r="Q36" s="178">
        <f>IF(OR(E36=0,C36=FALSE),0,ROUND(O36,M$4)-ROUND(E36,M$4))</f>
        <v>0</v>
      </c>
      <c r="R36" s="178">
        <f t="shared" ref="R36:R53" si="3">IF(OR(E36=0,C36=FALSE),0,(O36-E36)/E36*100)</f>
        <v>0</v>
      </c>
      <c r="S36" s="395"/>
      <c r="T36" s="395"/>
      <c r="V36" s="287">
        <f t="shared" ref="V36:V53" si="4">IF(C36=FALSE,0,ROUND(O36,M$4))</f>
        <v>0</v>
      </c>
      <c r="W36" s="287">
        <f>ROUND(Torque_2!L7,M$4)</f>
        <v>0</v>
      </c>
      <c r="X36" s="287">
        <f>ROUND(Torque_2!M7,M$4)</f>
        <v>0</v>
      </c>
      <c r="Y36" s="287" t="str">
        <f t="shared" ref="Y36:Y53" ca="1" si="5">"± "&amp;TEXT((X36-W36)/2,N$4)</f>
        <v>± 0</v>
      </c>
      <c r="Z36" s="300" t="str">
        <f>IF(F$4=TRUE,IF(AND(W36&lt;=V36,V36&lt;=X36),"PASS","FAIL"),"")</f>
        <v/>
      </c>
    </row>
    <row r="37" spans="2:26" ht="15" customHeight="1">
      <c r="B37" s="672"/>
      <c r="C37" s="170" t="b">
        <f>IF(Torque_2!V8="",FALSE,TRUE)</f>
        <v>0</v>
      </c>
      <c r="D37" s="238">
        <f>Torque_2!A8</f>
        <v>0</v>
      </c>
      <c r="E37" s="170">
        <f>Torque_2!C8</f>
        <v>0</v>
      </c>
      <c r="F37" s="161">
        <f>Torque_2!V8</f>
        <v>0</v>
      </c>
      <c r="G37" s="416">
        <f>Torque_2!W8</f>
        <v>0</v>
      </c>
      <c r="H37" s="164">
        <f>Torque_2!X8</f>
        <v>0</v>
      </c>
      <c r="I37" s="161">
        <f t="shared" ref="I37:I53" si="6">F37-F$36</f>
        <v>0</v>
      </c>
      <c r="J37" s="416">
        <f t="shared" si="1"/>
        <v>0</v>
      </c>
      <c r="K37" s="164">
        <f t="shared" si="1"/>
        <v>0</v>
      </c>
      <c r="L37" s="176" t="e">
        <f t="shared" ref="L37:N52" si="7">$J11*I37+$K11*I37^2+$L11*I37^3</f>
        <v>#VALUE!</v>
      </c>
      <c r="M37" s="162" t="e">
        <f t="shared" si="7"/>
        <v>#VALUE!</v>
      </c>
      <c r="N37" s="179" t="e">
        <f t="shared" si="7"/>
        <v>#VALUE!</v>
      </c>
      <c r="O37" s="176" t="e">
        <f t="shared" ref="O37:O53" si="8">AVERAGE(L37:N37)</f>
        <v>#VALUE!</v>
      </c>
      <c r="P37" s="162" t="e">
        <f t="shared" ref="P37:P53" si="9">STDEV(L37:N37)</f>
        <v>#VALUE!</v>
      </c>
      <c r="Q37" s="381">
        <f t="shared" ref="Q37:Q53" si="10">IF(OR(E37=0,C37=FALSE),0,ROUND(O37,M$4)-ROUND(E37,M$4))</f>
        <v>0</v>
      </c>
      <c r="R37" s="179">
        <f t="shared" si="3"/>
        <v>0</v>
      </c>
      <c r="S37" s="287">
        <f t="shared" ref="S37:S53" ca="1" si="11">OFFSET($AG$77,COUNTIF($AF$78:$AF$84,"&lt;="&amp;ABS(R37)),0)+1</f>
        <v>6</v>
      </c>
      <c r="T37" s="287" t="str">
        <f t="shared" ref="T37:T53" si="12">IF(C37=TRUE,ABS(MAX(L37:N37)-MIN(L37:N37)),"")</f>
        <v/>
      </c>
      <c r="V37" s="287">
        <f t="shared" si="4"/>
        <v>0</v>
      </c>
      <c r="W37" s="287">
        <f>ROUND(Torque_2!L8,M$4)</f>
        <v>0</v>
      </c>
      <c r="X37" s="287">
        <f>ROUND(Torque_2!M8,M$4)</f>
        <v>0</v>
      </c>
      <c r="Y37" s="287" t="str">
        <f t="shared" ca="1" si="5"/>
        <v>± 0</v>
      </c>
      <c r="Z37" s="300" t="str">
        <f t="shared" ref="Z37:Z53" si="13">IF(F$4=TRUE,IF(AND(W37&lt;=V37,V37&lt;=X37),"PASS","FAIL"),"")</f>
        <v/>
      </c>
    </row>
    <row r="38" spans="2:26" ht="15" customHeight="1">
      <c r="B38" s="672"/>
      <c r="C38" s="170" t="b">
        <f>IF(Torque_2!V9="",FALSE,TRUE)</f>
        <v>0</v>
      </c>
      <c r="D38" s="238">
        <f>Torque_2!A9</f>
        <v>0</v>
      </c>
      <c r="E38" s="170">
        <f>Torque_2!C9</f>
        <v>0</v>
      </c>
      <c r="F38" s="161">
        <f>Torque_2!V9</f>
        <v>0</v>
      </c>
      <c r="G38" s="416">
        <f>Torque_2!W9</f>
        <v>0</v>
      </c>
      <c r="H38" s="164">
        <f>Torque_2!X9</f>
        <v>0</v>
      </c>
      <c r="I38" s="161">
        <f t="shared" si="6"/>
        <v>0</v>
      </c>
      <c r="J38" s="416">
        <f t="shared" si="1"/>
        <v>0</v>
      </c>
      <c r="K38" s="164">
        <f t="shared" si="1"/>
        <v>0</v>
      </c>
      <c r="L38" s="176" t="e">
        <f t="shared" si="7"/>
        <v>#VALUE!</v>
      </c>
      <c r="M38" s="162" t="e">
        <f t="shared" si="7"/>
        <v>#VALUE!</v>
      </c>
      <c r="N38" s="179" t="e">
        <f t="shared" si="7"/>
        <v>#VALUE!</v>
      </c>
      <c r="O38" s="176" t="e">
        <f t="shared" si="8"/>
        <v>#VALUE!</v>
      </c>
      <c r="P38" s="162" t="e">
        <f t="shared" si="9"/>
        <v>#VALUE!</v>
      </c>
      <c r="Q38" s="381">
        <f t="shared" si="10"/>
        <v>0</v>
      </c>
      <c r="R38" s="179">
        <f t="shared" si="3"/>
        <v>0</v>
      </c>
      <c r="S38" s="287">
        <f t="shared" ca="1" si="11"/>
        <v>6</v>
      </c>
      <c r="T38" s="287" t="str">
        <f t="shared" si="12"/>
        <v/>
      </c>
      <c r="V38" s="287">
        <f t="shared" si="4"/>
        <v>0</v>
      </c>
      <c r="W38" s="287">
        <f>ROUND(Torque_2!L9,M$4)</f>
        <v>0</v>
      </c>
      <c r="X38" s="287">
        <f>ROUND(Torque_2!M9,M$4)</f>
        <v>0</v>
      </c>
      <c r="Y38" s="287" t="str">
        <f t="shared" ca="1" si="5"/>
        <v>± 0</v>
      </c>
      <c r="Z38" s="300" t="str">
        <f t="shared" si="13"/>
        <v/>
      </c>
    </row>
    <row r="39" spans="2:26" ht="15" customHeight="1">
      <c r="B39" s="672"/>
      <c r="C39" s="170" t="b">
        <f>IF(Torque_2!V10="",FALSE,TRUE)</f>
        <v>0</v>
      </c>
      <c r="D39" s="238">
        <f>Torque_2!A10</f>
        <v>0</v>
      </c>
      <c r="E39" s="170">
        <f>Torque_2!C10</f>
        <v>0</v>
      </c>
      <c r="F39" s="161">
        <f>Torque_2!V10</f>
        <v>0</v>
      </c>
      <c r="G39" s="416">
        <f>Torque_2!W10</f>
        <v>0</v>
      </c>
      <c r="H39" s="164">
        <f>Torque_2!X10</f>
        <v>0</v>
      </c>
      <c r="I39" s="161">
        <f t="shared" si="6"/>
        <v>0</v>
      </c>
      <c r="J39" s="416">
        <f t="shared" si="1"/>
        <v>0</v>
      </c>
      <c r="K39" s="164">
        <f t="shared" si="1"/>
        <v>0</v>
      </c>
      <c r="L39" s="176" t="e">
        <f t="shared" si="7"/>
        <v>#VALUE!</v>
      </c>
      <c r="M39" s="162" t="e">
        <f t="shared" si="7"/>
        <v>#VALUE!</v>
      </c>
      <c r="N39" s="179" t="e">
        <f t="shared" si="7"/>
        <v>#VALUE!</v>
      </c>
      <c r="O39" s="176" t="e">
        <f t="shared" si="8"/>
        <v>#VALUE!</v>
      </c>
      <c r="P39" s="162" t="e">
        <f t="shared" si="9"/>
        <v>#VALUE!</v>
      </c>
      <c r="Q39" s="381">
        <f t="shared" si="10"/>
        <v>0</v>
      </c>
      <c r="R39" s="179">
        <f t="shared" si="3"/>
        <v>0</v>
      </c>
      <c r="S39" s="287">
        <f t="shared" ca="1" si="11"/>
        <v>6</v>
      </c>
      <c r="T39" s="287" t="str">
        <f t="shared" si="12"/>
        <v/>
      </c>
      <c r="V39" s="287">
        <f t="shared" si="4"/>
        <v>0</v>
      </c>
      <c r="W39" s="287">
        <f>ROUND(Torque_2!L10,M$4)</f>
        <v>0</v>
      </c>
      <c r="X39" s="287">
        <f>ROUND(Torque_2!M10,M$4)</f>
        <v>0</v>
      </c>
      <c r="Y39" s="287" t="str">
        <f t="shared" ca="1" si="5"/>
        <v>± 0</v>
      </c>
      <c r="Z39" s="300" t="str">
        <f t="shared" si="13"/>
        <v/>
      </c>
    </row>
    <row r="40" spans="2:26" ht="15" customHeight="1">
      <c r="B40" s="672"/>
      <c r="C40" s="170" t="b">
        <f>IF(Torque_2!V11="",FALSE,TRUE)</f>
        <v>0</v>
      </c>
      <c r="D40" s="238">
        <f>Torque_2!A11</f>
        <v>0</v>
      </c>
      <c r="E40" s="170">
        <f>Torque_2!C11</f>
        <v>0</v>
      </c>
      <c r="F40" s="161">
        <f>Torque_2!V11</f>
        <v>0</v>
      </c>
      <c r="G40" s="416">
        <f>Torque_2!W11</f>
        <v>0</v>
      </c>
      <c r="H40" s="164">
        <f>Torque_2!X11</f>
        <v>0</v>
      </c>
      <c r="I40" s="161">
        <f t="shared" si="6"/>
        <v>0</v>
      </c>
      <c r="J40" s="416">
        <f t="shared" si="1"/>
        <v>0</v>
      </c>
      <c r="K40" s="164">
        <f t="shared" si="1"/>
        <v>0</v>
      </c>
      <c r="L40" s="176" t="e">
        <f t="shared" si="7"/>
        <v>#VALUE!</v>
      </c>
      <c r="M40" s="162" t="e">
        <f t="shared" si="7"/>
        <v>#VALUE!</v>
      </c>
      <c r="N40" s="179" t="e">
        <f t="shared" si="7"/>
        <v>#VALUE!</v>
      </c>
      <c r="O40" s="176" t="e">
        <f t="shared" si="8"/>
        <v>#VALUE!</v>
      </c>
      <c r="P40" s="162" t="e">
        <f t="shared" si="9"/>
        <v>#VALUE!</v>
      </c>
      <c r="Q40" s="381">
        <f t="shared" si="10"/>
        <v>0</v>
      </c>
      <c r="R40" s="179">
        <f t="shared" si="3"/>
        <v>0</v>
      </c>
      <c r="S40" s="287">
        <f t="shared" ca="1" si="11"/>
        <v>6</v>
      </c>
      <c r="T40" s="287" t="str">
        <f t="shared" si="12"/>
        <v/>
      </c>
      <c r="V40" s="287">
        <f t="shared" si="4"/>
        <v>0</v>
      </c>
      <c r="W40" s="287">
        <f>ROUND(Torque_2!L11,M$4)</f>
        <v>0</v>
      </c>
      <c r="X40" s="287">
        <f>ROUND(Torque_2!M11,M$4)</f>
        <v>0</v>
      </c>
      <c r="Y40" s="287" t="str">
        <f t="shared" ca="1" si="5"/>
        <v>± 0</v>
      </c>
      <c r="Z40" s="300" t="str">
        <f t="shared" si="13"/>
        <v/>
      </c>
    </row>
    <row r="41" spans="2:26" ht="15" customHeight="1">
      <c r="B41" s="672"/>
      <c r="C41" s="170" t="b">
        <f>IF(Torque_2!V12="",FALSE,TRUE)</f>
        <v>0</v>
      </c>
      <c r="D41" s="238">
        <f>Torque_2!A12</f>
        <v>0</v>
      </c>
      <c r="E41" s="170">
        <f>Torque_2!C12</f>
        <v>0</v>
      </c>
      <c r="F41" s="161">
        <f>Torque_2!V12</f>
        <v>0</v>
      </c>
      <c r="G41" s="416">
        <f>Torque_2!W12</f>
        <v>0</v>
      </c>
      <c r="H41" s="164">
        <f>Torque_2!X12</f>
        <v>0</v>
      </c>
      <c r="I41" s="161">
        <f t="shared" si="6"/>
        <v>0</v>
      </c>
      <c r="J41" s="416">
        <f t="shared" si="1"/>
        <v>0</v>
      </c>
      <c r="K41" s="164">
        <f t="shared" si="1"/>
        <v>0</v>
      </c>
      <c r="L41" s="176" t="e">
        <f t="shared" si="7"/>
        <v>#VALUE!</v>
      </c>
      <c r="M41" s="162" t="e">
        <f t="shared" si="7"/>
        <v>#VALUE!</v>
      </c>
      <c r="N41" s="179" t="e">
        <f t="shared" si="7"/>
        <v>#VALUE!</v>
      </c>
      <c r="O41" s="176" t="e">
        <f t="shared" si="8"/>
        <v>#VALUE!</v>
      </c>
      <c r="P41" s="162" t="e">
        <f t="shared" si="9"/>
        <v>#VALUE!</v>
      </c>
      <c r="Q41" s="381">
        <f t="shared" si="10"/>
        <v>0</v>
      </c>
      <c r="R41" s="179">
        <f t="shared" si="3"/>
        <v>0</v>
      </c>
      <c r="S41" s="287">
        <f t="shared" ca="1" si="11"/>
        <v>6</v>
      </c>
      <c r="T41" s="287" t="str">
        <f t="shared" si="12"/>
        <v/>
      </c>
      <c r="V41" s="287">
        <f t="shared" si="4"/>
        <v>0</v>
      </c>
      <c r="W41" s="287">
        <f>ROUND(Torque_2!L12,M$4)</f>
        <v>0</v>
      </c>
      <c r="X41" s="287">
        <f>ROUND(Torque_2!M12,M$4)</f>
        <v>0</v>
      </c>
      <c r="Y41" s="287" t="str">
        <f t="shared" ca="1" si="5"/>
        <v>± 0</v>
      </c>
      <c r="Z41" s="300" t="str">
        <f t="shared" si="13"/>
        <v/>
      </c>
    </row>
    <row r="42" spans="2:26" ht="15" customHeight="1">
      <c r="B42" s="672"/>
      <c r="C42" s="170" t="b">
        <f>IF(Torque_2!V13="",FALSE,TRUE)</f>
        <v>0</v>
      </c>
      <c r="D42" s="238">
        <f>Torque_2!A13</f>
        <v>0</v>
      </c>
      <c r="E42" s="170">
        <f>Torque_2!C13</f>
        <v>0</v>
      </c>
      <c r="F42" s="161">
        <f>Torque_2!V13</f>
        <v>0</v>
      </c>
      <c r="G42" s="416">
        <f>Torque_2!W13</f>
        <v>0</v>
      </c>
      <c r="H42" s="164">
        <f>Torque_2!X13</f>
        <v>0</v>
      </c>
      <c r="I42" s="161">
        <f t="shared" si="6"/>
        <v>0</v>
      </c>
      <c r="J42" s="416">
        <f t="shared" si="1"/>
        <v>0</v>
      </c>
      <c r="K42" s="164">
        <f t="shared" si="1"/>
        <v>0</v>
      </c>
      <c r="L42" s="176" t="e">
        <f t="shared" si="7"/>
        <v>#VALUE!</v>
      </c>
      <c r="M42" s="162" t="e">
        <f t="shared" si="7"/>
        <v>#VALUE!</v>
      </c>
      <c r="N42" s="179" t="e">
        <f t="shared" si="7"/>
        <v>#VALUE!</v>
      </c>
      <c r="O42" s="176" t="e">
        <f t="shared" si="8"/>
        <v>#VALUE!</v>
      </c>
      <c r="P42" s="162" t="e">
        <f t="shared" si="9"/>
        <v>#VALUE!</v>
      </c>
      <c r="Q42" s="381">
        <f t="shared" si="10"/>
        <v>0</v>
      </c>
      <c r="R42" s="179">
        <f t="shared" si="3"/>
        <v>0</v>
      </c>
      <c r="S42" s="287">
        <f t="shared" ca="1" si="11"/>
        <v>6</v>
      </c>
      <c r="T42" s="287" t="str">
        <f t="shared" si="12"/>
        <v/>
      </c>
      <c r="V42" s="287">
        <f t="shared" si="4"/>
        <v>0</v>
      </c>
      <c r="W42" s="287">
        <f>ROUND(Torque_2!L13,M$4)</f>
        <v>0</v>
      </c>
      <c r="X42" s="287">
        <f>ROUND(Torque_2!M13,M$4)</f>
        <v>0</v>
      </c>
      <c r="Y42" s="287" t="str">
        <f t="shared" ca="1" si="5"/>
        <v>± 0</v>
      </c>
      <c r="Z42" s="300" t="str">
        <f t="shared" si="13"/>
        <v/>
      </c>
    </row>
    <row r="43" spans="2:26" ht="15" customHeight="1">
      <c r="B43" s="672"/>
      <c r="C43" s="170" t="b">
        <f>IF(Torque_2!V14="",FALSE,TRUE)</f>
        <v>0</v>
      </c>
      <c r="D43" s="238">
        <f>Torque_2!A14</f>
        <v>0</v>
      </c>
      <c r="E43" s="170">
        <f>Torque_2!C14</f>
        <v>0</v>
      </c>
      <c r="F43" s="161">
        <f>Torque_2!V14</f>
        <v>0</v>
      </c>
      <c r="G43" s="416">
        <f>Torque_2!W14</f>
        <v>0</v>
      </c>
      <c r="H43" s="164">
        <f>Torque_2!X14</f>
        <v>0</v>
      </c>
      <c r="I43" s="161">
        <f t="shared" si="6"/>
        <v>0</v>
      </c>
      <c r="J43" s="416">
        <f t="shared" si="1"/>
        <v>0</v>
      </c>
      <c r="K43" s="164">
        <f t="shared" si="1"/>
        <v>0</v>
      </c>
      <c r="L43" s="176" t="e">
        <f t="shared" si="7"/>
        <v>#VALUE!</v>
      </c>
      <c r="M43" s="162" t="e">
        <f t="shared" si="7"/>
        <v>#VALUE!</v>
      </c>
      <c r="N43" s="179" t="e">
        <f t="shared" si="7"/>
        <v>#VALUE!</v>
      </c>
      <c r="O43" s="176" t="e">
        <f t="shared" si="8"/>
        <v>#VALUE!</v>
      </c>
      <c r="P43" s="162" t="e">
        <f t="shared" si="9"/>
        <v>#VALUE!</v>
      </c>
      <c r="Q43" s="381">
        <f t="shared" si="10"/>
        <v>0</v>
      </c>
      <c r="R43" s="179">
        <f t="shared" si="3"/>
        <v>0</v>
      </c>
      <c r="S43" s="287">
        <f t="shared" ca="1" si="11"/>
        <v>6</v>
      </c>
      <c r="T43" s="287" t="str">
        <f t="shared" si="12"/>
        <v/>
      </c>
      <c r="V43" s="287">
        <f t="shared" si="4"/>
        <v>0</v>
      </c>
      <c r="W43" s="287">
        <f>ROUND(Torque_2!L14,M$4)</f>
        <v>0</v>
      </c>
      <c r="X43" s="287">
        <f>ROUND(Torque_2!M14,M$4)</f>
        <v>0</v>
      </c>
      <c r="Y43" s="287" t="str">
        <f t="shared" ca="1" si="5"/>
        <v>± 0</v>
      </c>
      <c r="Z43" s="300" t="str">
        <f t="shared" si="13"/>
        <v/>
      </c>
    </row>
    <row r="44" spans="2:26" ht="15" customHeight="1">
      <c r="B44" s="672"/>
      <c r="C44" s="170" t="b">
        <f>IF(Torque_2!V15="",FALSE,TRUE)</f>
        <v>0</v>
      </c>
      <c r="D44" s="238">
        <f>Torque_2!A15</f>
        <v>0</v>
      </c>
      <c r="E44" s="170">
        <f>Torque_2!C15</f>
        <v>0</v>
      </c>
      <c r="F44" s="161">
        <f>Torque_2!V15</f>
        <v>0</v>
      </c>
      <c r="G44" s="416">
        <f>Torque_2!W15</f>
        <v>0</v>
      </c>
      <c r="H44" s="164">
        <f>Torque_2!X15</f>
        <v>0</v>
      </c>
      <c r="I44" s="161">
        <f t="shared" si="6"/>
        <v>0</v>
      </c>
      <c r="J44" s="416">
        <f t="shared" si="1"/>
        <v>0</v>
      </c>
      <c r="K44" s="164">
        <f t="shared" si="1"/>
        <v>0</v>
      </c>
      <c r="L44" s="176" t="e">
        <f t="shared" si="7"/>
        <v>#VALUE!</v>
      </c>
      <c r="M44" s="162" t="e">
        <f t="shared" si="7"/>
        <v>#VALUE!</v>
      </c>
      <c r="N44" s="179" t="e">
        <f t="shared" si="7"/>
        <v>#VALUE!</v>
      </c>
      <c r="O44" s="176" t="e">
        <f t="shared" si="8"/>
        <v>#VALUE!</v>
      </c>
      <c r="P44" s="162" t="e">
        <f t="shared" si="9"/>
        <v>#VALUE!</v>
      </c>
      <c r="Q44" s="381">
        <f t="shared" si="10"/>
        <v>0</v>
      </c>
      <c r="R44" s="179">
        <f t="shared" si="3"/>
        <v>0</v>
      </c>
      <c r="S44" s="287">
        <f t="shared" ca="1" si="11"/>
        <v>6</v>
      </c>
      <c r="T44" s="287" t="str">
        <f t="shared" si="12"/>
        <v/>
      </c>
      <c r="V44" s="287">
        <f t="shared" si="4"/>
        <v>0</v>
      </c>
      <c r="W44" s="287">
        <f>ROUND(Torque_2!L15,M$4)</f>
        <v>0</v>
      </c>
      <c r="X44" s="287">
        <f>ROUND(Torque_2!M15,M$4)</f>
        <v>0</v>
      </c>
      <c r="Y44" s="287" t="str">
        <f t="shared" ca="1" si="5"/>
        <v>± 0</v>
      </c>
      <c r="Z44" s="300" t="str">
        <f t="shared" si="13"/>
        <v/>
      </c>
    </row>
    <row r="45" spans="2:26" ht="15" customHeight="1">
      <c r="B45" s="672"/>
      <c r="C45" s="170" t="b">
        <f>IF(Torque_2!V16="",FALSE,TRUE)</f>
        <v>0</v>
      </c>
      <c r="D45" s="238">
        <f>Torque_2!A16</f>
        <v>0</v>
      </c>
      <c r="E45" s="170">
        <f>Torque_2!C16</f>
        <v>0</v>
      </c>
      <c r="F45" s="161">
        <f>Torque_2!V16</f>
        <v>0</v>
      </c>
      <c r="G45" s="416">
        <f>Torque_2!W16</f>
        <v>0</v>
      </c>
      <c r="H45" s="164">
        <f>Torque_2!X16</f>
        <v>0</v>
      </c>
      <c r="I45" s="161">
        <f t="shared" si="6"/>
        <v>0</v>
      </c>
      <c r="J45" s="416">
        <f t="shared" si="1"/>
        <v>0</v>
      </c>
      <c r="K45" s="164">
        <f t="shared" si="1"/>
        <v>0</v>
      </c>
      <c r="L45" s="176" t="e">
        <f t="shared" si="7"/>
        <v>#VALUE!</v>
      </c>
      <c r="M45" s="162" t="e">
        <f t="shared" si="7"/>
        <v>#VALUE!</v>
      </c>
      <c r="N45" s="179" t="e">
        <f t="shared" si="7"/>
        <v>#VALUE!</v>
      </c>
      <c r="O45" s="176" t="e">
        <f t="shared" si="8"/>
        <v>#VALUE!</v>
      </c>
      <c r="P45" s="162" t="e">
        <f t="shared" si="9"/>
        <v>#VALUE!</v>
      </c>
      <c r="Q45" s="381">
        <f t="shared" si="10"/>
        <v>0</v>
      </c>
      <c r="R45" s="179">
        <f t="shared" si="3"/>
        <v>0</v>
      </c>
      <c r="S45" s="287">
        <f t="shared" ca="1" si="11"/>
        <v>6</v>
      </c>
      <c r="T45" s="287" t="str">
        <f t="shared" si="12"/>
        <v/>
      </c>
      <c r="V45" s="287">
        <f t="shared" si="4"/>
        <v>0</v>
      </c>
      <c r="W45" s="287">
        <f>ROUND(Torque_2!L16,M$4)</f>
        <v>0</v>
      </c>
      <c r="X45" s="287">
        <f>ROUND(Torque_2!M16,M$4)</f>
        <v>0</v>
      </c>
      <c r="Y45" s="287" t="str">
        <f t="shared" ca="1" si="5"/>
        <v>± 0</v>
      </c>
      <c r="Z45" s="300" t="str">
        <f t="shared" si="13"/>
        <v/>
      </c>
    </row>
    <row r="46" spans="2:26" ht="15" customHeight="1">
      <c r="B46" s="672"/>
      <c r="C46" s="170" t="b">
        <f>IF(Torque_2!V17="",FALSE,TRUE)</f>
        <v>0</v>
      </c>
      <c r="D46" s="238">
        <f>Torque_2!A17</f>
        <v>0</v>
      </c>
      <c r="E46" s="170">
        <f>Torque_2!C17</f>
        <v>0</v>
      </c>
      <c r="F46" s="161">
        <f>Torque_2!V17</f>
        <v>0</v>
      </c>
      <c r="G46" s="416">
        <f>Torque_2!W17</f>
        <v>0</v>
      </c>
      <c r="H46" s="164">
        <f>Torque_2!X17</f>
        <v>0</v>
      </c>
      <c r="I46" s="161">
        <f t="shared" si="6"/>
        <v>0</v>
      </c>
      <c r="J46" s="416">
        <f t="shared" si="1"/>
        <v>0</v>
      </c>
      <c r="K46" s="164">
        <f t="shared" si="1"/>
        <v>0</v>
      </c>
      <c r="L46" s="176" t="e">
        <f t="shared" si="7"/>
        <v>#VALUE!</v>
      </c>
      <c r="M46" s="162" t="e">
        <f t="shared" si="7"/>
        <v>#VALUE!</v>
      </c>
      <c r="N46" s="179" t="e">
        <f t="shared" si="7"/>
        <v>#VALUE!</v>
      </c>
      <c r="O46" s="176" t="e">
        <f t="shared" si="8"/>
        <v>#VALUE!</v>
      </c>
      <c r="P46" s="162" t="e">
        <f t="shared" si="9"/>
        <v>#VALUE!</v>
      </c>
      <c r="Q46" s="381">
        <f t="shared" si="10"/>
        <v>0</v>
      </c>
      <c r="R46" s="179">
        <f t="shared" si="3"/>
        <v>0</v>
      </c>
      <c r="S46" s="287">
        <f t="shared" ca="1" si="11"/>
        <v>6</v>
      </c>
      <c r="T46" s="287" t="str">
        <f t="shared" si="12"/>
        <v/>
      </c>
      <c r="V46" s="287">
        <f t="shared" si="4"/>
        <v>0</v>
      </c>
      <c r="W46" s="287">
        <f>ROUND(Torque_2!L17,M$4)</f>
        <v>0</v>
      </c>
      <c r="X46" s="287">
        <f>ROUND(Torque_2!M17,M$4)</f>
        <v>0</v>
      </c>
      <c r="Y46" s="287" t="str">
        <f t="shared" ca="1" si="5"/>
        <v>± 0</v>
      </c>
      <c r="Z46" s="300" t="str">
        <f t="shared" si="13"/>
        <v/>
      </c>
    </row>
    <row r="47" spans="2:26" ht="15" customHeight="1">
      <c r="B47" s="672"/>
      <c r="C47" s="170" t="b">
        <f>IF(Torque_2!V18="",FALSE,TRUE)</f>
        <v>0</v>
      </c>
      <c r="D47" s="238">
        <f>Torque_2!A18</f>
        <v>0</v>
      </c>
      <c r="E47" s="170">
        <f>Torque_2!C18</f>
        <v>0</v>
      </c>
      <c r="F47" s="161">
        <f>Torque_2!V18</f>
        <v>0</v>
      </c>
      <c r="G47" s="416">
        <f>Torque_2!W18</f>
        <v>0</v>
      </c>
      <c r="H47" s="164">
        <f>Torque_2!X18</f>
        <v>0</v>
      </c>
      <c r="I47" s="161">
        <f t="shared" si="6"/>
        <v>0</v>
      </c>
      <c r="J47" s="416">
        <f t="shared" si="1"/>
        <v>0</v>
      </c>
      <c r="K47" s="164">
        <f t="shared" si="1"/>
        <v>0</v>
      </c>
      <c r="L47" s="176" t="e">
        <f t="shared" si="7"/>
        <v>#VALUE!</v>
      </c>
      <c r="M47" s="162" t="e">
        <f t="shared" si="7"/>
        <v>#VALUE!</v>
      </c>
      <c r="N47" s="179" t="e">
        <f t="shared" si="7"/>
        <v>#VALUE!</v>
      </c>
      <c r="O47" s="176" t="e">
        <f t="shared" si="8"/>
        <v>#VALUE!</v>
      </c>
      <c r="P47" s="162" t="e">
        <f t="shared" si="9"/>
        <v>#VALUE!</v>
      </c>
      <c r="Q47" s="381">
        <f t="shared" si="10"/>
        <v>0</v>
      </c>
      <c r="R47" s="179">
        <f t="shared" si="3"/>
        <v>0</v>
      </c>
      <c r="S47" s="287">
        <f t="shared" ca="1" si="11"/>
        <v>6</v>
      </c>
      <c r="T47" s="287" t="str">
        <f t="shared" si="12"/>
        <v/>
      </c>
      <c r="V47" s="287">
        <f t="shared" si="4"/>
        <v>0</v>
      </c>
      <c r="W47" s="287">
        <f>ROUND(Torque_2!L18,M$4)</f>
        <v>0</v>
      </c>
      <c r="X47" s="287">
        <f>ROUND(Torque_2!M18,M$4)</f>
        <v>0</v>
      </c>
      <c r="Y47" s="287" t="str">
        <f t="shared" ca="1" si="5"/>
        <v>± 0</v>
      </c>
      <c r="Z47" s="300" t="str">
        <f t="shared" si="13"/>
        <v/>
      </c>
    </row>
    <row r="48" spans="2:26" ht="15" customHeight="1">
      <c r="B48" s="672"/>
      <c r="C48" s="170" t="b">
        <f>IF(Torque_2!V19="",FALSE,TRUE)</f>
        <v>0</v>
      </c>
      <c r="D48" s="238">
        <f>Torque_2!A19</f>
        <v>0</v>
      </c>
      <c r="E48" s="170">
        <f>Torque_2!C19</f>
        <v>0</v>
      </c>
      <c r="F48" s="161">
        <f>Torque_2!V19</f>
        <v>0</v>
      </c>
      <c r="G48" s="416">
        <f>Torque_2!W19</f>
        <v>0</v>
      </c>
      <c r="H48" s="164">
        <f>Torque_2!X19</f>
        <v>0</v>
      </c>
      <c r="I48" s="161">
        <f t="shared" si="6"/>
        <v>0</v>
      </c>
      <c r="J48" s="416">
        <f t="shared" si="1"/>
        <v>0</v>
      </c>
      <c r="K48" s="164">
        <f t="shared" si="1"/>
        <v>0</v>
      </c>
      <c r="L48" s="176" t="e">
        <f t="shared" si="7"/>
        <v>#VALUE!</v>
      </c>
      <c r="M48" s="162" t="e">
        <f t="shared" si="7"/>
        <v>#VALUE!</v>
      </c>
      <c r="N48" s="179" t="e">
        <f t="shared" si="7"/>
        <v>#VALUE!</v>
      </c>
      <c r="O48" s="176" t="e">
        <f t="shared" si="8"/>
        <v>#VALUE!</v>
      </c>
      <c r="P48" s="162" t="e">
        <f t="shared" si="9"/>
        <v>#VALUE!</v>
      </c>
      <c r="Q48" s="381">
        <f t="shared" si="10"/>
        <v>0</v>
      </c>
      <c r="R48" s="179">
        <f t="shared" si="3"/>
        <v>0</v>
      </c>
      <c r="S48" s="287">
        <f t="shared" ca="1" si="11"/>
        <v>6</v>
      </c>
      <c r="T48" s="287" t="str">
        <f t="shared" si="12"/>
        <v/>
      </c>
      <c r="V48" s="287">
        <f t="shared" si="4"/>
        <v>0</v>
      </c>
      <c r="W48" s="287">
        <f>ROUND(Torque_2!L19,M$4)</f>
        <v>0</v>
      </c>
      <c r="X48" s="287">
        <f>ROUND(Torque_2!M19,M$4)</f>
        <v>0</v>
      </c>
      <c r="Y48" s="287" t="str">
        <f t="shared" ca="1" si="5"/>
        <v>± 0</v>
      </c>
      <c r="Z48" s="300" t="str">
        <f t="shared" si="13"/>
        <v/>
      </c>
    </row>
    <row r="49" spans="2:26" ht="15" customHeight="1">
      <c r="B49" s="672"/>
      <c r="C49" s="170" t="b">
        <f>IF(Torque_2!V20="",FALSE,TRUE)</f>
        <v>0</v>
      </c>
      <c r="D49" s="238">
        <f>Torque_2!A20</f>
        <v>0</v>
      </c>
      <c r="E49" s="170">
        <f>Torque_2!C20</f>
        <v>0</v>
      </c>
      <c r="F49" s="161">
        <f>Torque_2!V20</f>
        <v>0</v>
      </c>
      <c r="G49" s="416">
        <f>Torque_2!W20</f>
        <v>0</v>
      </c>
      <c r="H49" s="164">
        <f>Torque_2!X20</f>
        <v>0</v>
      </c>
      <c r="I49" s="161">
        <f t="shared" si="6"/>
        <v>0</v>
      </c>
      <c r="J49" s="416">
        <f t="shared" si="1"/>
        <v>0</v>
      </c>
      <c r="K49" s="164">
        <f t="shared" si="1"/>
        <v>0</v>
      </c>
      <c r="L49" s="176" t="e">
        <f t="shared" si="7"/>
        <v>#VALUE!</v>
      </c>
      <c r="M49" s="162" t="e">
        <f t="shared" si="7"/>
        <v>#VALUE!</v>
      </c>
      <c r="N49" s="179" t="e">
        <f t="shared" si="7"/>
        <v>#VALUE!</v>
      </c>
      <c r="O49" s="176" t="e">
        <f t="shared" si="8"/>
        <v>#VALUE!</v>
      </c>
      <c r="P49" s="162" t="e">
        <f t="shared" si="9"/>
        <v>#VALUE!</v>
      </c>
      <c r="Q49" s="381">
        <f t="shared" si="10"/>
        <v>0</v>
      </c>
      <c r="R49" s="179">
        <f t="shared" si="3"/>
        <v>0</v>
      </c>
      <c r="S49" s="287">
        <f t="shared" ca="1" si="11"/>
        <v>6</v>
      </c>
      <c r="T49" s="287" t="str">
        <f t="shared" si="12"/>
        <v/>
      </c>
      <c r="V49" s="287">
        <f t="shared" si="4"/>
        <v>0</v>
      </c>
      <c r="W49" s="287">
        <f>ROUND(Torque_2!L20,M$4)</f>
        <v>0</v>
      </c>
      <c r="X49" s="287">
        <f>ROUND(Torque_2!M20,M$4)</f>
        <v>0</v>
      </c>
      <c r="Y49" s="287" t="str">
        <f t="shared" ca="1" si="5"/>
        <v>± 0</v>
      </c>
      <c r="Z49" s="300" t="str">
        <f t="shared" si="13"/>
        <v/>
      </c>
    </row>
    <row r="50" spans="2:26" ht="15" customHeight="1">
      <c r="B50" s="672"/>
      <c r="C50" s="170" t="b">
        <f>IF(Torque_2!V21="",FALSE,TRUE)</f>
        <v>0</v>
      </c>
      <c r="D50" s="238">
        <f>Torque_2!A21</f>
        <v>0</v>
      </c>
      <c r="E50" s="170">
        <f>Torque_2!C21</f>
        <v>0</v>
      </c>
      <c r="F50" s="161">
        <f>Torque_2!V21</f>
        <v>0</v>
      </c>
      <c r="G50" s="416">
        <f>Torque_2!W21</f>
        <v>0</v>
      </c>
      <c r="H50" s="164">
        <f>Torque_2!X21</f>
        <v>0</v>
      </c>
      <c r="I50" s="161">
        <f t="shared" si="6"/>
        <v>0</v>
      </c>
      <c r="J50" s="416">
        <f t="shared" si="1"/>
        <v>0</v>
      </c>
      <c r="K50" s="164">
        <f t="shared" si="1"/>
        <v>0</v>
      </c>
      <c r="L50" s="176" t="e">
        <f t="shared" si="7"/>
        <v>#VALUE!</v>
      </c>
      <c r="M50" s="162" t="e">
        <f t="shared" si="7"/>
        <v>#VALUE!</v>
      </c>
      <c r="N50" s="179" t="e">
        <f t="shared" si="7"/>
        <v>#VALUE!</v>
      </c>
      <c r="O50" s="176" t="e">
        <f t="shared" si="8"/>
        <v>#VALUE!</v>
      </c>
      <c r="P50" s="162" t="e">
        <f t="shared" si="9"/>
        <v>#VALUE!</v>
      </c>
      <c r="Q50" s="381">
        <f t="shared" si="10"/>
        <v>0</v>
      </c>
      <c r="R50" s="179">
        <f t="shared" si="3"/>
        <v>0</v>
      </c>
      <c r="S50" s="287">
        <f t="shared" ca="1" si="11"/>
        <v>6</v>
      </c>
      <c r="T50" s="287" t="str">
        <f t="shared" si="12"/>
        <v/>
      </c>
      <c r="V50" s="287">
        <f t="shared" si="4"/>
        <v>0</v>
      </c>
      <c r="W50" s="287">
        <f>ROUND(Torque_2!L21,M$4)</f>
        <v>0</v>
      </c>
      <c r="X50" s="287">
        <f>ROUND(Torque_2!M21,M$4)</f>
        <v>0</v>
      </c>
      <c r="Y50" s="287" t="str">
        <f t="shared" ca="1" si="5"/>
        <v>± 0</v>
      </c>
      <c r="Z50" s="300" t="str">
        <f t="shared" si="13"/>
        <v/>
      </c>
    </row>
    <row r="51" spans="2:26" ht="15" customHeight="1">
      <c r="B51" s="672"/>
      <c r="C51" s="170" t="b">
        <f>IF(Torque_2!V22="",FALSE,TRUE)</f>
        <v>0</v>
      </c>
      <c r="D51" s="238">
        <f>Torque_2!A22</f>
        <v>0</v>
      </c>
      <c r="E51" s="170">
        <f>Torque_2!C22</f>
        <v>0</v>
      </c>
      <c r="F51" s="161">
        <f>Torque_2!V22</f>
        <v>0</v>
      </c>
      <c r="G51" s="416">
        <f>Torque_2!W22</f>
        <v>0</v>
      </c>
      <c r="H51" s="164">
        <f>Torque_2!X22</f>
        <v>0</v>
      </c>
      <c r="I51" s="161">
        <f t="shared" si="6"/>
        <v>0</v>
      </c>
      <c r="J51" s="416">
        <f t="shared" si="1"/>
        <v>0</v>
      </c>
      <c r="K51" s="164">
        <f t="shared" si="1"/>
        <v>0</v>
      </c>
      <c r="L51" s="176" t="e">
        <f t="shared" si="7"/>
        <v>#VALUE!</v>
      </c>
      <c r="M51" s="162" t="e">
        <f t="shared" si="7"/>
        <v>#VALUE!</v>
      </c>
      <c r="N51" s="179" t="e">
        <f t="shared" si="7"/>
        <v>#VALUE!</v>
      </c>
      <c r="O51" s="176" t="e">
        <f t="shared" si="8"/>
        <v>#VALUE!</v>
      </c>
      <c r="P51" s="162" t="e">
        <f t="shared" si="9"/>
        <v>#VALUE!</v>
      </c>
      <c r="Q51" s="381">
        <f t="shared" si="10"/>
        <v>0</v>
      </c>
      <c r="R51" s="179">
        <f t="shared" si="3"/>
        <v>0</v>
      </c>
      <c r="S51" s="287">
        <f t="shared" ca="1" si="11"/>
        <v>6</v>
      </c>
      <c r="T51" s="287" t="str">
        <f t="shared" si="12"/>
        <v/>
      </c>
      <c r="V51" s="287">
        <f t="shared" si="4"/>
        <v>0</v>
      </c>
      <c r="W51" s="287">
        <f>ROUND(Torque_2!L22,M$4)</f>
        <v>0</v>
      </c>
      <c r="X51" s="287">
        <f>ROUND(Torque_2!M22,M$4)</f>
        <v>0</v>
      </c>
      <c r="Y51" s="287" t="str">
        <f t="shared" ca="1" si="5"/>
        <v>± 0</v>
      </c>
      <c r="Z51" s="300" t="str">
        <f t="shared" si="13"/>
        <v/>
      </c>
    </row>
    <row r="52" spans="2:26" ht="15" customHeight="1">
      <c r="B52" s="672"/>
      <c r="C52" s="224" t="b">
        <f>IF(Torque_2!V23="",FALSE,TRUE)</f>
        <v>0</v>
      </c>
      <c r="D52" s="240">
        <f>Torque_2!A23</f>
        <v>0</v>
      </c>
      <c r="E52" s="224">
        <f>Torque_2!C23</f>
        <v>0</v>
      </c>
      <c r="F52" s="225">
        <f>Torque_2!V23</f>
        <v>0</v>
      </c>
      <c r="G52" s="226">
        <f>Torque_2!W23</f>
        <v>0</v>
      </c>
      <c r="H52" s="227">
        <f>Torque_2!X23</f>
        <v>0</v>
      </c>
      <c r="I52" s="225">
        <f t="shared" si="6"/>
        <v>0</v>
      </c>
      <c r="J52" s="226">
        <f t="shared" si="1"/>
        <v>0</v>
      </c>
      <c r="K52" s="227">
        <f t="shared" si="1"/>
        <v>0</v>
      </c>
      <c r="L52" s="228" t="e">
        <f t="shared" si="7"/>
        <v>#VALUE!</v>
      </c>
      <c r="M52" s="229" t="e">
        <f t="shared" si="7"/>
        <v>#VALUE!</v>
      </c>
      <c r="N52" s="230" t="e">
        <f t="shared" si="7"/>
        <v>#VALUE!</v>
      </c>
      <c r="O52" s="228" t="e">
        <f t="shared" si="8"/>
        <v>#VALUE!</v>
      </c>
      <c r="P52" s="229" t="e">
        <f t="shared" si="9"/>
        <v>#VALUE!</v>
      </c>
      <c r="Q52" s="382">
        <f t="shared" si="10"/>
        <v>0</v>
      </c>
      <c r="R52" s="230">
        <f t="shared" si="3"/>
        <v>0</v>
      </c>
      <c r="S52" s="287">
        <f t="shared" ca="1" si="11"/>
        <v>6</v>
      </c>
      <c r="T52" s="287" t="str">
        <f t="shared" si="12"/>
        <v/>
      </c>
      <c r="V52" s="287">
        <f t="shared" si="4"/>
        <v>0</v>
      </c>
      <c r="W52" s="287">
        <f>ROUND(Torque_2!L23,M$4)</f>
        <v>0</v>
      </c>
      <c r="X52" s="287">
        <f>ROUND(Torque_2!M23,M$4)</f>
        <v>0</v>
      </c>
      <c r="Y52" s="287" t="str">
        <f t="shared" ca="1" si="5"/>
        <v>± 0</v>
      </c>
      <c r="Z52" s="300" t="str">
        <f t="shared" si="13"/>
        <v/>
      </c>
    </row>
    <row r="53" spans="2:26" ht="15" customHeight="1">
      <c r="B53" s="672"/>
      <c r="C53" s="171" t="b">
        <f>IF(Torque_2!V24="",FALSE,TRUE)</f>
        <v>0</v>
      </c>
      <c r="D53" s="239">
        <f>Torque_2!A24</f>
        <v>0</v>
      </c>
      <c r="E53" s="171">
        <f>Torque_2!C24</f>
        <v>0</v>
      </c>
      <c r="F53" s="165">
        <f>Torque_2!V24</f>
        <v>0</v>
      </c>
      <c r="G53" s="167">
        <f>Torque_2!W24</f>
        <v>0</v>
      </c>
      <c r="H53" s="168">
        <f>Torque_2!X24</f>
        <v>0</v>
      </c>
      <c r="I53" s="165">
        <f t="shared" si="6"/>
        <v>0</v>
      </c>
      <c r="J53" s="167">
        <f t="shared" si="1"/>
        <v>0</v>
      </c>
      <c r="K53" s="168">
        <f t="shared" si="1"/>
        <v>0</v>
      </c>
      <c r="L53" s="177" t="e">
        <f t="shared" ref="L53:N53" si="14">$J27*I53+$K27*I53^2+$L27*I53^3</f>
        <v>#VALUE!</v>
      </c>
      <c r="M53" s="166" t="e">
        <f t="shared" si="14"/>
        <v>#VALUE!</v>
      </c>
      <c r="N53" s="180" t="e">
        <f t="shared" si="14"/>
        <v>#VALUE!</v>
      </c>
      <c r="O53" s="177" t="e">
        <f t="shared" si="8"/>
        <v>#VALUE!</v>
      </c>
      <c r="P53" s="166" t="e">
        <f t="shared" si="9"/>
        <v>#VALUE!</v>
      </c>
      <c r="Q53" s="383">
        <f t="shared" si="10"/>
        <v>0</v>
      </c>
      <c r="R53" s="180">
        <f t="shared" si="3"/>
        <v>0</v>
      </c>
      <c r="S53" s="398">
        <f t="shared" ca="1" si="11"/>
        <v>6</v>
      </c>
      <c r="T53" s="343" t="str">
        <f t="shared" si="12"/>
        <v/>
      </c>
      <c r="V53" s="287">
        <f t="shared" si="4"/>
        <v>0</v>
      </c>
      <c r="W53" s="287">
        <f>ROUND(Torque_2!L24,M$4)</f>
        <v>0</v>
      </c>
      <c r="X53" s="287">
        <f>ROUND(Torque_2!M24,M$4)</f>
        <v>0</v>
      </c>
      <c r="Y53" s="287" t="str">
        <f t="shared" ca="1" si="5"/>
        <v>± 0</v>
      </c>
      <c r="Z53" s="300" t="str">
        <f t="shared" si="13"/>
        <v/>
      </c>
    </row>
    <row r="54" spans="2:26" ht="15" customHeight="1">
      <c r="B54" s="672" t="s">
        <v>352</v>
      </c>
      <c r="C54" s="185" t="b">
        <f>IF(Torque_2!Y4="",FALSE,TRUE)</f>
        <v>0</v>
      </c>
      <c r="D54" s="223">
        <f>Torque_2!A4</f>
        <v>0</v>
      </c>
      <c r="E54" s="172">
        <f>Torque_2!C4</f>
        <v>0</v>
      </c>
      <c r="F54" s="157">
        <f>Torque_2!Y4</f>
        <v>0</v>
      </c>
      <c r="G54" s="159">
        <f>Torque_2!Z4</f>
        <v>0</v>
      </c>
      <c r="H54" s="160">
        <f>Torque_2!AA4</f>
        <v>0</v>
      </c>
      <c r="I54" s="296"/>
      <c r="J54" s="297"/>
      <c r="K54" s="297"/>
      <c r="L54" s="297"/>
      <c r="M54" s="297"/>
      <c r="N54" s="297"/>
      <c r="O54" s="297"/>
      <c r="P54" s="297"/>
      <c r="Q54" s="297"/>
      <c r="R54" s="298"/>
      <c r="S54" s="395"/>
      <c r="T54" s="395"/>
      <c r="V54" s="299"/>
      <c r="W54" s="299"/>
      <c r="X54" s="299"/>
      <c r="Y54" s="299"/>
      <c r="Z54" s="299"/>
    </row>
    <row r="55" spans="2:26" ht="15" customHeight="1">
      <c r="B55" s="655"/>
      <c r="C55" s="170" t="b">
        <f>IF(Torque_2!Y5="",FALSE,TRUE)</f>
        <v>0</v>
      </c>
      <c r="D55" s="238">
        <f>Torque_2!A5</f>
        <v>0</v>
      </c>
      <c r="E55" s="173">
        <f>Torque_2!C5</f>
        <v>0</v>
      </c>
      <c r="F55" s="161">
        <f>Torque_2!Y5</f>
        <v>0</v>
      </c>
      <c r="G55" s="416">
        <f>Torque_2!Z5</f>
        <v>0</v>
      </c>
      <c r="H55" s="164">
        <f>Torque_2!AA5</f>
        <v>0</v>
      </c>
      <c r="I55" s="181"/>
      <c r="J55" s="182"/>
      <c r="K55" s="182"/>
      <c r="L55" s="182"/>
      <c r="M55" s="182"/>
      <c r="N55" s="182"/>
      <c r="O55" s="182"/>
      <c r="P55" s="182"/>
      <c r="Q55" s="182"/>
      <c r="R55" s="183"/>
      <c r="S55" s="299"/>
      <c r="T55" s="299"/>
      <c r="V55" s="299"/>
      <c r="W55" s="299"/>
      <c r="X55" s="299"/>
      <c r="Y55" s="299"/>
      <c r="Z55" s="299"/>
    </row>
    <row r="56" spans="2:26" ht="15" customHeight="1">
      <c r="B56" s="655"/>
      <c r="C56" s="171" t="b">
        <f>IF(Torque_2!Y6="",FALSE,TRUE)</f>
        <v>0</v>
      </c>
      <c r="D56" s="239">
        <f>Torque_2!A6</f>
        <v>0</v>
      </c>
      <c r="E56" s="174">
        <f>Torque_2!C6</f>
        <v>0</v>
      </c>
      <c r="F56" s="165">
        <f>Torque_2!Y6</f>
        <v>0</v>
      </c>
      <c r="G56" s="167">
        <f>Torque_2!Z6</f>
        <v>0</v>
      </c>
      <c r="H56" s="168">
        <f>Torque_2!AA6</f>
        <v>0</v>
      </c>
      <c r="I56" s="184"/>
      <c r="J56" s="252"/>
      <c r="K56" s="252"/>
      <c r="L56" s="252"/>
      <c r="M56" s="252"/>
      <c r="N56" s="252"/>
      <c r="O56" s="252"/>
      <c r="P56" s="252"/>
      <c r="Q56" s="379"/>
      <c r="R56" s="241"/>
      <c r="S56" s="396"/>
      <c r="T56" s="397"/>
      <c r="V56" s="299"/>
      <c r="W56" s="299"/>
      <c r="X56" s="299"/>
      <c r="Y56" s="299"/>
      <c r="Z56" s="299"/>
    </row>
    <row r="57" spans="2:26" ht="15" customHeight="1">
      <c r="B57" s="655" t="s">
        <v>353</v>
      </c>
      <c r="C57" s="169" t="b">
        <f>IF(Torque_2!Y7="",FALSE,TRUE)</f>
        <v>0</v>
      </c>
      <c r="D57" s="223">
        <f>Torque_2!A7</f>
        <v>0</v>
      </c>
      <c r="E57" s="172">
        <f>Torque_2!C7</f>
        <v>0</v>
      </c>
      <c r="F57" s="157">
        <f>Torque_2!Y7</f>
        <v>0</v>
      </c>
      <c r="G57" s="159">
        <f>Torque_2!Z7</f>
        <v>0</v>
      </c>
      <c r="H57" s="160">
        <f>Torque_2!AA7</f>
        <v>0</v>
      </c>
      <c r="I57" s="157">
        <f>F57-F$36</f>
        <v>0</v>
      </c>
      <c r="J57" s="159">
        <f t="shared" ref="J57:K74" si="15">G57-G$36</f>
        <v>0</v>
      </c>
      <c r="K57" s="160">
        <f t="shared" si="15"/>
        <v>0</v>
      </c>
      <c r="L57" s="175" t="e">
        <f>$P10*I57+$Q10*I57^2+$R10*I57^3</f>
        <v>#VALUE!</v>
      </c>
      <c r="M57" s="158" t="e">
        <f t="shared" ref="M57:N57" si="16">$P10*J57+$Q10*J57^2+$R10*J57^3</f>
        <v>#VALUE!</v>
      </c>
      <c r="N57" s="178" t="e">
        <f t="shared" si="16"/>
        <v>#VALUE!</v>
      </c>
      <c r="O57" s="175" t="e">
        <f>AVERAGE(L57:N57)</f>
        <v>#VALUE!</v>
      </c>
      <c r="P57" s="158" t="e">
        <f>STDEV(L57:N57)</f>
        <v>#VALUE!</v>
      </c>
      <c r="Q57" s="380">
        <f t="shared" ref="Q57:Q74" si="17">IF(OR(E57=0,C57=FALSE),0,ROUND(O57,M$4)-ROUND(E57,M$4))</f>
        <v>0</v>
      </c>
      <c r="R57" s="178">
        <f t="shared" ref="R57:R74" si="18">IF(OR(E57=0,C57=FALSE),0,(O57-E57)/E57*100)</f>
        <v>0</v>
      </c>
      <c r="S57" s="395"/>
      <c r="T57" s="395"/>
      <c r="V57" s="287">
        <f t="shared" ref="V57:V74" si="19">IF(C57=FALSE,0,ROUND(O57,M$4))</f>
        <v>0</v>
      </c>
      <c r="W57" s="300">
        <f>W36</f>
        <v>0</v>
      </c>
      <c r="X57" s="300">
        <f>X36</f>
        <v>0</v>
      </c>
      <c r="Y57" s="300" t="str">
        <f ca="1">Y36</f>
        <v>± 0</v>
      </c>
      <c r="Z57" s="300" t="str">
        <f>IF(G$4=TRUE,IF(AND(W57&lt;=V57,V57&lt;=X57),"PASS","FAIL"),"")</f>
        <v/>
      </c>
    </row>
    <row r="58" spans="2:26" ht="15" customHeight="1">
      <c r="B58" s="655"/>
      <c r="C58" s="170" t="b">
        <f>IF(Torque_2!Y8="",FALSE,TRUE)</f>
        <v>0</v>
      </c>
      <c r="D58" s="238">
        <f>Torque_2!A8</f>
        <v>0</v>
      </c>
      <c r="E58" s="173">
        <f>Torque_2!C8</f>
        <v>0</v>
      </c>
      <c r="F58" s="161">
        <f>Torque_2!Y8</f>
        <v>0</v>
      </c>
      <c r="G58" s="416">
        <f>Torque_2!Z8</f>
        <v>0</v>
      </c>
      <c r="H58" s="164">
        <f>Torque_2!AA8</f>
        <v>0</v>
      </c>
      <c r="I58" s="161">
        <f t="shared" ref="I58:I74" si="20">F58-F$36</f>
        <v>0</v>
      </c>
      <c r="J58" s="416">
        <f t="shared" si="15"/>
        <v>0</v>
      </c>
      <c r="K58" s="164">
        <f t="shared" si="15"/>
        <v>0</v>
      </c>
      <c r="L58" s="176" t="e">
        <f t="shared" ref="L58:N73" si="21">$P11*I58+$Q11*I58^2+$R11*I58^3</f>
        <v>#VALUE!</v>
      </c>
      <c r="M58" s="162" t="e">
        <f t="shared" si="21"/>
        <v>#VALUE!</v>
      </c>
      <c r="N58" s="179" t="e">
        <f t="shared" si="21"/>
        <v>#VALUE!</v>
      </c>
      <c r="O58" s="176" t="e">
        <f t="shared" ref="O58:O74" si="22">AVERAGE(L58:N58)</f>
        <v>#VALUE!</v>
      </c>
      <c r="P58" s="162" t="e">
        <f t="shared" ref="P58:P74" si="23">STDEV(L58:N58)</f>
        <v>#VALUE!</v>
      </c>
      <c r="Q58" s="381">
        <f t="shared" si="17"/>
        <v>0</v>
      </c>
      <c r="R58" s="179">
        <f t="shared" si="18"/>
        <v>0</v>
      </c>
      <c r="S58" s="300">
        <f t="shared" ref="S58:S74" ca="1" si="24">OFFSET($AG$77,COUNTIF($AF$78:$AF$84,"&lt;="&amp;ABS(R58)),0)+1</f>
        <v>6</v>
      </c>
      <c r="T58" s="300" t="str">
        <f t="shared" ref="T58:T74" si="25">IF(C58=TRUE,ABS(MAX(L58:N58)-MIN(L58:N58)),"")</f>
        <v/>
      </c>
      <c r="V58" s="287">
        <f t="shared" si="19"/>
        <v>0</v>
      </c>
      <c r="W58" s="300">
        <f t="shared" ref="W58:Y73" si="26">W37</f>
        <v>0</v>
      </c>
      <c r="X58" s="300">
        <f t="shared" si="26"/>
        <v>0</v>
      </c>
      <c r="Y58" s="300" t="str">
        <f t="shared" ca="1" si="26"/>
        <v>± 0</v>
      </c>
      <c r="Z58" s="300" t="str">
        <f t="shared" ref="Z58:Z74" si="27">IF(G$4=TRUE,IF(AND(W58&lt;=V58,V58&lt;=X58),"PASS","FAIL"),"")</f>
        <v/>
      </c>
    </row>
    <row r="59" spans="2:26" ht="15" customHeight="1">
      <c r="B59" s="655"/>
      <c r="C59" s="170" t="b">
        <f>IF(Torque_2!Y9="",FALSE,TRUE)</f>
        <v>0</v>
      </c>
      <c r="D59" s="238">
        <f>Torque_2!A9</f>
        <v>0</v>
      </c>
      <c r="E59" s="173">
        <f>Torque_2!C9</f>
        <v>0</v>
      </c>
      <c r="F59" s="161">
        <f>Torque_2!Y9</f>
        <v>0</v>
      </c>
      <c r="G59" s="416">
        <f>Torque_2!Z9</f>
        <v>0</v>
      </c>
      <c r="H59" s="164">
        <f>Torque_2!AA9</f>
        <v>0</v>
      </c>
      <c r="I59" s="161">
        <f t="shared" si="20"/>
        <v>0</v>
      </c>
      <c r="J59" s="416">
        <f t="shared" si="15"/>
        <v>0</v>
      </c>
      <c r="K59" s="164">
        <f t="shared" si="15"/>
        <v>0</v>
      </c>
      <c r="L59" s="176" t="e">
        <f t="shared" si="21"/>
        <v>#VALUE!</v>
      </c>
      <c r="M59" s="162" t="e">
        <f t="shared" si="21"/>
        <v>#VALUE!</v>
      </c>
      <c r="N59" s="179" t="e">
        <f t="shared" si="21"/>
        <v>#VALUE!</v>
      </c>
      <c r="O59" s="176" t="e">
        <f t="shared" si="22"/>
        <v>#VALUE!</v>
      </c>
      <c r="P59" s="162" t="e">
        <f t="shared" si="23"/>
        <v>#VALUE!</v>
      </c>
      <c r="Q59" s="381">
        <f t="shared" si="17"/>
        <v>0</v>
      </c>
      <c r="R59" s="179">
        <f t="shared" si="18"/>
        <v>0</v>
      </c>
      <c r="S59" s="300">
        <f t="shared" ca="1" si="24"/>
        <v>6</v>
      </c>
      <c r="T59" s="300" t="str">
        <f t="shared" si="25"/>
        <v/>
      </c>
      <c r="V59" s="287">
        <f t="shared" si="19"/>
        <v>0</v>
      </c>
      <c r="W59" s="300">
        <f t="shared" si="26"/>
        <v>0</v>
      </c>
      <c r="X59" s="300">
        <f t="shared" si="26"/>
        <v>0</v>
      </c>
      <c r="Y59" s="300" t="str">
        <f t="shared" ca="1" si="26"/>
        <v>± 0</v>
      </c>
      <c r="Z59" s="300" t="str">
        <f t="shared" si="27"/>
        <v/>
      </c>
    </row>
    <row r="60" spans="2:26" ht="15" customHeight="1">
      <c r="B60" s="655"/>
      <c r="C60" s="170" t="b">
        <f>IF(Torque_2!Y10="",FALSE,TRUE)</f>
        <v>0</v>
      </c>
      <c r="D60" s="238">
        <f>Torque_2!A10</f>
        <v>0</v>
      </c>
      <c r="E60" s="173">
        <f>Torque_2!C10</f>
        <v>0</v>
      </c>
      <c r="F60" s="161">
        <f>Torque_2!Y10</f>
        <v>0</v>
      </c>
      <c r="G60" s="416">
        <f>Torque_2!Z10</f>
        <v>0</v>
      </c>
      <c r="H60" s="164">
        <f>Torque_2!AA10</f>
        <v>0</v>
      </c>
      <c r="I60" s="161">
        <f t="shared" si="20"/>
        <v>0</v>
      </c>
      <c r="J60" s="416">
        <f t="shared" si="15"/>
        <v>0</v>
      </c>
      <c r="K60" s="164">
        <f t="shared" si="15"/>
        <v>0</v>
      </c>
      <c r="L60" s="176" t="e">
        <f t="shared" si="21"/>
        <v>#VALUE!</v>
      </c>
      <c r="M60" s="162" t="e">
        <f t="shared" si="21"/>
        <v>#VALUE!</v>
      </c>
      <c r="N60" s="179" t="e">
        <f t="shared" si="21"/>
        <v>#VALUE!</v>
      </c>
      <c r="O60" s="176" t="e">
        <f t="shared" si="22"/>
        <v>#VALUE!</v>
      </c>
      <c r="P60" s="162" t="e">
        <f t="shared" si="23"/>
        <v>#VALUE!</v>
      </c>
      <c r="Q60" s="381">
        <f t="shared" si="17"/>
        <v>0</v>
      </c>
      <c r="R60" s="179">
        <f t="shared" si="18"/>
        <v>0</v>
      </c>
      <c r="S60" s="300">
        <f t="shared" ca="1" si="24"/>
        <v>6</v>
      </c>
      <c r="T60" s="300" t="str">
        <f t="shared" si="25"/>
        <v/>
      </c>
      <c r="V60" s="287">
        <f t="shared" si="19"/>
        <v>0</v>
      </c>
      <c r="W60" s="300">
        <f t="shared" si="26"/>
        <v>0</v>
      </c>
      <c r="X60" s="300">
        <f t="shared" si="26"/>
        <v>0</v>
      </c>
      <c r="Y60" s="300" t="str">
        <f t="shared" ca="1" si="26"/>
        <v>± 0</v>
      </c>
      <c r="Z60" s="300" t="str">
        <f t="shared" si="27"/>
        <v/>
      </c>
    </row>
    <row r="61" spans="2:26" ht="15" customHeight="1">
      <c r="B61" s="655"/>
      <c r="C61" s="170" t="b">
        <f>IF(Torque_2!Y11="",FALSE,TRUE)</f>
        <v>0</v>
      </c>
      <c r="D61" s="238">
        <f>Torque_2!A11</f>
        <v>0</v>
      </c>
      <c r="E61" s="173">
        <f>Torque_2!C11</f>
        <v>0</v>
      </c>
      <c r="F61" s="161">
        <f>Torque_2!Y11</f>
        <v>0</v>
      </c>
      <c r="G61" s="416">
        <f>Torque_2!Z11</f>
        <v>0</v>
      </c>
      <c r="H61" s="164">
        <f>Torque_2!AA11</f>
        <v>0</v>
      </c>
      <c r="I61" s="161">
        <f t="shared" si="20"/>
        <v>0</v>
      </c>
      <c r="J61" s="416">
        <f t="shared" si="15"/>
        <v>0</v>
      </c>
      <c r="K61" s="164">
        <f t="shared" si="15"/>
        <v>0</v>
      </c>
      <c r="L61" s="176" t="e">
        <f t="shared" si="21"/>
        <v>#VALUE!</v>
      </c>
      <c r="M61" s="162" t="e">
        <f t="shared" si="21"/>
        <v>#VALUE!</v>
      </c>
      <c r="N61" s="179" t="e">
        <f t="shared" si="21"/>
        <v>#VALUE!</v>
      </c>
      <c r="O61" s="176" t="e">
        <f t="shared" si="22"/>
        <v>#VALUE!</v>
      </c>
      <c r="P61" s="162" t="e">
        <f t="shared" si="23"/>
        <v>#VALUE!</v>
      </c>
      <c r="Q61" s="381">
        <f t="shared" si="17"/>
        <v>0</v>
      </c>
      <c r="R61" s="179">
        <f t="shared" si="18"/>
        <v>0</v>
      </c>
      <c r="S61" s="300">
        <f t="shared" ca="1" si="24"/>
        <v>6</v>
      </c>
      <c r="T61" s="300" t="str">
        <f t="shared" si="25"/>
        <v/>
      </c>
      <c r="V61" s="287">
        <f t="shared" si="19"/>
        <v>0</v>
      </c>
      <c r="W61" s="300">
        <f t="shared" si="26"/>
        <v>0</v>
      </c>
      <c r="X61" s="300">
        <f t="shared" si="26"/>
        <v>0</v>
      </c>
      <c r="Y61" s="300" t="str">
        <f t="shared" ca="1" si="26"/>
        <v>± 0</v>
      </c>
      <c r="Z61" s="300" t="str">
        <f t="shared" si="27"/>
        <v/>
      </c>
    </row>
    <row r="62" spans="2:26" ht="15" customHeight="1">
      <c r="B62" s="655"/>
      <c r="C62" s="170" t="b">
        <f>IF(Torque_2!Y12="",FALSE,TRUE)</f>
        <v>0</v>
      </c>
      <c r="D62" s="238">
        <f>Torque_2!A12</f>
        <v>0</v>
      </c>
      <c r="E62" s="173">
        <f>Torque_2!C12</f>
        <v>0</v>
      </c>
      <c r="F62" s="161">
        <f>Torque_2!Y12</f>
        <v>0</v>
      </c>
      <c r="G62" s="416">
        <f>Torque_2!Z12</f>
        <v>0</v>
      </c>
      <c r="H62" s="164">
        <f>Torque_2!AA12</f>
        <v>0</v>
      </c>
      <c r="I62" s="161">
        <f t="shared" si="20"/>
        <v>0</v>
      </c>
      <c r="J62" s="416">
        <f t="shared" si="15"/>
        <v>0</v>
      </c>
      <c r="K62" s="164">
        <f t="shared" si="15"/>
        <v>0</v>
      </c>
      <c r="L62" s="176" t="e">
        <f t="shared" si="21"/>
        <v>#VALUE!</v>
      </c>
      <c r="M62" s="162" t="e">
        <f t="shared" si="21"/>
        <v>#VALUE!</v>
      </c>
      <c r="N62" s="179" t="e">
        <f t="shared" si="21"/>
        <v>#VALUE!</v>
      </c>
      <c r="O62" s="176" t="e">
        <f t="shared" si="22"/>
        <v>#VALUE!</v>
      </c>
      <c r="P62" s="162" t="e">
        <f t="shared" si="23"/>
        <v>#VALUE!</v>
      </c>
      <c r="Q62" s="381">
        <f t="shared" si="17"/>
        <v>0</v>
      </c>
      <c r="R62" s="179">
        <f t="shared" si="18"/>
        <v>0</v>
      </c>
      <c r="S62" s="300">
        <f t="shared" ca="1" si="24"/>
        <v>6</v>
      </c>
      <c r="T62" s="300" t="str">
        <f t="shared" si="25"/>
        <v/>
      </c>
      <c r="V62" s="287">
        <f t="shared" si="19"/>
        <v>0</v>
      </c>
      <c r="W62" s="300">
        <f t="shared" si="26"/>
        <v>0</v>
      </c>
      <c r="X62" s="300">
        <f t="shared" si="26"/>
        <v>0</v>
      </c>
      <c r="Y62" s="300" t="str">
        <f t="shared" ca="1" si="26"/>
        <v>± 0</v>
      </c>
      <c r="Z62" s="300" t="str">
        <f t="shared" si="27"/>
        <v/>
      </c>
    </row>
    <row r="63" spans="2:26" ht="15" customHeight="1">
      <c r="B63" s="655"/>
      <c r="C63" s="170" t="b">
        <f>IF(Torque_2!Y13="",FALSE,TRUE)</f>
        <v>0</v>
      </c>
      <c r="D63" s="238">
        <f>Torque_2!A13</f>
        <v>0</v>
      </c>
      <c r="E63" s="173">
        <f>Torque_2!C13</f>
        <v>0</v>
      </c>
      <c r="F63" s="161">
        <f>Torque_2!Y13</f>
        <v>0</v>
      </c>
      <c r="G63" s="416">
        <f>Torque_2!Z13</f>
        <v>0</v>
      </c>
      <c r="H63" s="164">
        <f>Torque_2!AA13</f>
        <v>0</v>
      </c>
      <c r="I63" s="161">
        <f t="shared" si="20"/>
        <v>0</v>
      </c>
      <c r="J63" s="416">
        <f t="shared" si="15"/>
        <v>0</v>
      </c>
      <c r="K63" s="164">
        <f t="shared" si="15"/>
        <v>0</v>
      </c>
      <c r="L63" s="176" t="e">
        <f t="shared" si="21"/>
        <v>#VALUE!</v>
      </c>
      <c r="M63" s="162" t="e">
        <f t="shared" si="21"/>
        <v>#VALUE!</v>
      </c>
      <c r="N63" s="179" t="e">
        <f t="shared" si="21"/>
        <v>#VALUE!</v>
      </c>
      <c r="O63" s="176" t="e">
        <f t="shared" si="22"/>
        <v>#VALUE!</v>
      </c>
      <c r="P63" s="162" t="e">
        <f t="shared" si="23"/>
        <v>#VALUE!</v>
      </c>
      <c r="Q63" s="381">
        <f t="shared" si="17"/>
        <v>0</v>
      </c>
      <c r="R63" s="179">
        <f t="shared" si="18"/>
        <v>0</v>
      </c>
      <c r="S63" s="300">
        <f t="shared" ca="1" si="24"/>
        <v>6</v>
      </c>
      <c r="T63" s="300" t="str">
        <f t="shared" si="25"/>
        <v/>
      </c>
      <c r="V63" s="287">
        <f t="shared" si="19"/>
        <v>0</v>
      </c>
      <c r="W63" s="300">
        <f t="shared" si="26"/>
        <v>0</v>
      </c>
      <c r="X63" s="300">
        <f t="shared" si="26"/>
        <v>0</v>
      </c>
      <c r="Y63" s="300" t="str">
        <f t="shared" ca="1" si="26"/>
        <v>± 0</v>
      </c>
      <c r="Z63" s="300" t="str">
        <f t="shared" si="27"/>
        <v/>
      </c>
    </row>
    <row r="64" spans="2:26" ht="15" customHeight="1">
      <c r="B64" s="655"/>
      <c r="C64" s="170" t="b">
        <f>IF(Torque_2!Y14="",FALSE,TRUE)</f>
        <v>0</v>
      </c>
      <c r="D64" s="238">
        <f>Torque_2!A14</f>
        <v>0</v>
      </c>
      <c r="E64" s="173">
        <f>Torque_2!C14</f>
        <v>0</v>
      </c>
      <c r="F64" s="161">
        <f>Torque_2!Y14</f>
        <v>0</v>
      </c>
      <c r="G64" s="416">
        <f>Torque_2!Z14</f>
        <v>0</v>
      </c>
      <c r="H64" s="164">
        <f>Torque_2!AA14</f>
        <v>0</v>
      </c>
      <c r="I64" s="161">
        <f t="shared" si="20"/>
        <v>0</v>
      </c>
      <c r="J64" s="416">
        <f t="shared" si="15"/>
        <v>0</v>
      </c>
      <c r="K64" s="164">
        <f t="shared" si="15"/>
        <v>0</v>
      </c>
      <c r="L64" s="176" t="e">
        <f t="shared" si="21"/>
        <v>#VALUE!</v>
      </c>
      <c r="M64" s="162" t="e">
        <f t="shared" si="21"/>
        <v>#VALUE!</v>
      </c>
      <c r="N64" s="179" t="e">
        <f t="shared" si="21"/>
        <v>#VALUE!</v>
      </c>
      <c r="O64" s="176" t="e">
        <f t="shared" si="22"/>
        <v>#VALUE!</v>
      </c>
      <c r="P64" s="162" t="e">
        <f t="shared" si="23"/>
        <v>#VALUE!</v>
      </c>
      <c r="Q64" s="381">
        <f t="shared" si="17"/>
        <v>0</v>
      </c>
      <c r="R64" s="179">
        <f t="shared" si="18"/>
        <v>0</v>
      </c>
      <c r="S64" s="300">
        <f t="shared" ca="1" si="24"/>
        <v>6</v>
      </c>
      <c r="T64" s="300" t="str">
        <f t="shared" si="25"/>
        <v/>
      </c>
      <c r="V64" s="287">
        <f t="shared" si="19"/>
        <v>0</v>
      </c>
      <c r="W64" s="300">
        <f t="shared" si="26"/>
        <v>0</v>
      </c>
      <c r="X64" s="300">
        <f t="shared" si="26"/>
        <v>0</v>
      </c>
      <c r="Y64" s="300" t="str">
        <f t="shared" ca="1" si="26"/>
        <v>± 0</v>
      </c>
      <c r="Z64" s="300" t="str">
        <f t="shared" si="27"/>
        <v/>
      </c>
    </row>
    <row r="65" spans="1:33" ht="15" customHeight="1">
      <c r="B65" s="655"/>
      <c r="C65" s="170" t="b">
        <f>IF(Torque_2!Y15="",FALSE,TRUE)</f>
        <v>0</v>
      </c>
      <c r="D65" s="238">
        <f>Torque_2!A15</f>
        <v>0</v>
      </c>
      <c r="E65" s="173">
        <f>Torque_2!C15</f>
        <v>0</v>
      </c>
      <c r="F65" s="161">
        <f>Torque_2!Y15</f>
        <v>0</v>
      </c>
      <c r="G65" s="416">
        <f>Torque_2!Z15</f>
        <v>0</v>
      </c>
      <c r="H65" s="164">
        <f>Torque_2!AA15</f>
        <v>0</v>
      </c>
      <c r="I65" s="161">
        <f t="shared" si="20"/>
        <v>0</v>
      </c>
      <c r="J65" s="416">
        <f t="shared" si="15"/>
        <v>0</v>
      </c>
      <c r="K65" s="164">
        <f t="shared" si="15"/>
        <v>0</v>
      </c>
      <c r="L65" s="176" t="e">
        <f t="shared" si="21"/>
        <v>#VALUE!</v>
      </c>
      <c r="M65" s="162" t="e">
        <f t="shared" si="21"/>
        <v>#VALUE!</v>
      </c>
      <c r="N65" s="179" t="e">
        <f t="shared" si="21"/>
        <v>#VALUE!</v>
      </c>
      <c r="O65" s="176" t="e">
        <f t="shared" si="22"/>
        <v>#VALUE!</v>
      </c>
      <c r="P65" s="162" t="e">
        <f t="shared" si="23"/>
        <v>#VALUE!</v>
      </c>
      <c r="Q65" s="381">
        <f t="shared" si="17"/>
        <v>0</v>
      </c>
      <c r="R65" s="179">
        <f t="shared" si="18"/>
        <v>0</v>
      </c>
      <c r="S65" s="300">
        <f t="shared" ca="1" si="24"/>
        <v>6</v>
      </c>
      <c r="T65" s="300" t="str">
        <f t="shared" si="25"/>
        <v/>
      </c>
      <c r="V65" s="287">
        <f t="shared" si="19"/>
        <v>0</v>
      </c>
      <c r="W65" s="300">
        <f t="shared" si="26"/>
        <v>0</v>
      </c>
      <c r="X65" s="300">
        <f t="shared" si="26"/>
        <v>0</v>
      </c>
      <c r="Y65" s="300" t="str">
        <f t="shared" ca="1" si="26"/>
        <v>± 0</v>
      </c>
      <c r="Z65" s="300" t="str">
        <f t="shared" si="27"/>
        <v/>
      </c>
    </row>
    <row r="66" spans="1:33" ht="15" customHeight="1">
      <c r="B66" s="655"/>
      <c r="C66" s="170" t="b">
        <f>IF(Torque_2!Y16="",FALSE,TRUE)</f>
        <v>0</v>
      </c>
      <c r="D66" s="238">
        <f>Torque_2!A16</f>
        <v>0</v>
      </c>
      <c r="E66" s="173">
        <f>Torque_2!C16</f>
        <v>0</v>
      </c>
      <c r="F66" s="161">
        <f>Torque_2!Y16</f>
        <v>0</v>
      </c>
      <c r="G66" s="416">
        <f>Torque_2!Z16</f>
        <v>0</v>
      </c>
      <c r="H66" s="164">
        <f>Torque_2!AA16</f>
        <v>0</v>
      </c>
      <c r="I66" s="161">
        <f t="shared" si="20"/>
        <v>0</v>
      </c>
      <c r="J66" s="416">
        <f t="shared" si="15"/>
        <v>0</v>
      </c>
      <c r="K66" s="164">
        <f t="shared" si="15"/>
        <v>0</v>
      </c>
      <c r="L66" s="176" t="e">
        <f t="shared" si="21"/>
        <v>#VALUE!</v>
      </c>
      <c r="M66" s="162" t="e">
        <f t="shared" si="21"/>
        <v>#VALUE!</v>
      </c>
      <c r="N66" s="179" t="e">
        <f t="shared" si="21"/>
        <v>#VALUE!</v>
      </c>
      <c r="O66" s="176" t="e">
        <f t="shared" si="22"/>
        <v>#VALUE!</v>
      </c>
      <c r="P66" s="162" t="e">
        <f t="shared" si="23"/>
        <v>#VALUE!</v>
      </c>
      <c r="Q66" s="381">
        <f t="shared" si="17"/>
        <v>0</v>
      </c>
      <c r="R66" s="179">
        <f t="shared" si="18"/>
        <v>0</v>
      </c>
      <c r="S66" s="300">
        <f t="shared" ca="1" si="24"/>
        <v>6</v>
      </c>
      <c r="T66" s="300" t="str">
        <f t="shared" si="25"/>
        <v/>
      </c>
      <c r="V66" s="287">
        <f t="shared" si="19"/>
        <v>0</v>
      </c>
      <c r="W66" s="300">
        <f t="shared" si="26"/>
        <v>0</v>
      </c>
      <c r="X66" s="300">
        <f t="shared" si="26"/>
        <v>0</v>
      </c>
      <c r="Y66" s="300" t="str">
        <f t="shared" ca="1" si="26"/>
        <v>± 0</v>
      </c>
      <c r="Z66" s="300" t="str">
        <f t="shared" si="27"/>
        <v/>
      </c>
    </row>
    <row r="67" spans="1:33" ht="15" customHeight="1">
      <c r="B67" s="655"/>
      <c r="C67" s="170" t="b">
        <f>IF(Torque_2!Y17="",FALSE,TRUE)</f>
        <v>0</v>
      </c>
      <c r="D67" s="238">
        <f>Torque_2!A17</f>
        <v>0</v>
      </c>
      <c r="E67" s="173">
        <f>Torque_2!C17</f>
        <v>0</v>
      </c>
      <c r="F67" s="161">
        <f>Torque_2!Y17</f>
        <v>0</v>
      </c>
      <c r="G67" s="416">
        <f>Torque_2!Z17</f>
        <v>0</v>
      </c>
      <c r="H67" s="164">
        <f>Torque_2!AA17</f>
        <v>0</v>
      </c>
      <c r="I67" s="161">
        <f t="shared" si="20"/>
        <v>0</v>
      </c>
      <c r="J67" s="416">
        <f t="shared" si="15"/>
        <v>0</v>
      </c>
      <c r="K67" s="164">
        <f t="shared" si="15"/>
        <v>0</v>
      </c>
      <c r="L67" s="176" t="e">
        <f t="shared" si="21"/>
        <v>#VALUE!</v>
      </c>
      <c r="M67" s="162" t="e">
        <f t="shared" si="21"/>
        <v>#VALUE!</v>
      </c>
      <c r="N67" s="179" t="e">
        <f t="shared" si="21"/>
        <v>#VALUE!</v>
      </c>
      <c r="O67" s="176" t="e">
        <f t="shared" si="22"/>
        <v>#VALUE!</v>
      </c>
      <c r="P67" s="162" t="e">
        <f t="shared" si="23"/>
        <v>#VALUE!</v>
      </c>
      <c r="Q67" s="381">
        <f t="shared" si="17"/>
        <v>0</v>
      </c>
      <c r="R67" s="179">
        <f t="shared" si="18"/>
        <v>0</v>
      </c>
      <c r="S67" s="300">
        <f t="shared" ca="1" si="24"/>
        <v>6</v>
      </c>
      <c r="T67" s="300" t="str">
        <f t="shared" si="25"/>
        <v/>
      </c>
      <c r="V67" s="287">
        <f t="shared" si="19"/>
        <v>0</v>
      </c>
      <c r="W67" s="300">
        <f t="shared" si="26"/>
        <v>0</v>
      </c>
      <c r="X67" s="300">
        <f t="shared" si="26"/>
        <v>0</v>
      </c>
      <c r="Y67" s="300" t="str">
        <f t="shared" ca="1" si="26"/>
        <v>± 0</v>
      </c>
      <c r="Z67" s="300" t="str">
        <f t="shared" si="27"/>
        <v/>
      </c>
    </row>
    <row r="68" spans="1:33" ht="15" customHeight="1">
      <c r="B68" s="655"/>
      <c r="C68" s="170" t="b">
        <f>IF(Torque_2!Y18="",FALSE,TRUE)</f>
        <v>0</v>
      </c>
      <c r="D68" s="238">
        <f>Torque_2!A18</f>
        <v>0</v>
      </c>
      <c r="E68" s="173">
        <f>Torque_2!C18</f>
        <v>0</v>
      </c>
      <c r="F68" s="161">
        <f>Torque_2!Y18</f>
        <v>0</v>
      </c>
      <c r="G68" s="416">
        <f>Torque_2!Z18</f>
        <v>0</v>
      </c>
      <c r="H68" s="164">
        <f>Torque_2!AA18</f>
        <v>0</v>
      </c>
      <c r="I68" s="161">
        <f t="shared" si="20"/>
        <v>0</v>
      </c>
      <c r="J68" s="416">
        <f t="shared" si="15"/>
        <v>0</v>
      </c>
      <c r="K68" s="164">
        <f t="shared" si="15"/>
        <v>0</v>
      </c>
      <c r="L68" s="176" t="e">
        <f t="shared" si="21"/>
        <v>#VALUE!</v>
      </c>
      <c r="M68" s="162" t="e">
        <f t="shared" si="21"/>
        <v>#VALUE!</v>
      </c>
      <c r="N68" s="179" t="e">
        <f t="shared" si="21"/>
        <v>#VALUE!</v>
      </c>
      <c r="O68" s="176" t="e">
        <f t="shared" si="22"/>
        <v>#VALUE!</v>
      </c>
      <c r="P68" s="162" t="e">
        <f t="shared" si="23"/>
        <v>#VALUE!</v>
      </c>
      <c r="Q68" s="381">
        <f t="shared" si="17"/>
        <v>0</v>
      </c>
      <c r="R68" s="179">
        <f t="shared" si="18"/>
        <v>0</v>
      </c>
      <c r="S68" s="300">
        <f t="shared" ca="1" si="24"/>
        <v>6</v>
      </c>
      <c r="T68" s="300" t="str">
        <f t="shared" si="25"/>
        <v/>
      </c>
      <c r="V68" s="287">
        <f t="shared" si="19"/>
        <v>0</v>
      </c>
      <c r="W68" s="300">
        <f t="shared" si="26"/>
        <v>0</v>
      </c>
      <c r="X68" s="300">
        <f t="shared" si="26"/>
        <v>0</v>
      </c>
      <c r="Y68" s="300" t="str">
        <f t="shared" ca="1" si="26"/>
        <v>± 0</v>
      </c>
      <c r="Z68" s="300" t="str">
        <f t="shared" si="27"/>
        <v/>
      </c>
    </row>
    <row r="69" spans="1:33" ht="15" customHeight="1">
      <c r="B69" s="655"/>
      <c r="C69" s="170" t="b">
        <f>IF(Torque_2!Y19="",FALSE,TRUE)</f>
        <v>0</v>
      </c>
      <c r="D69" s="238">
        <f>Torque_2!A19</f>
        <v>0</v>
      </c>
      <c r="E69" s="173">
        <f>Torque_2!C19</f>
        <v>0</v>
      </c>
      <c r="F69" s="161">
        <f>Torque_2!Y19</f>
        <v>0</v>
      </c>
      <c r="G69" s="416">
        <f>Torque_2!Z19</f>
        <v>0</v>
      </c>
      <c r="H69" s="164">
        <f>Torque_2!AA19</f>
        <v>0</v>
      </c>
      <c r="I69" s="161">
        <f t="shared" si="20"/>
        <v>0</v>
      </c>
      <c r="J69" s="416">
        <f t="shared" si="15"/>
        <v>0</v>
      </c>
      <c r="K69" s="164">
        <f t="shared" si="15"/>
        <v>0</v>
      </c>
      <c r="L69" s="176" t="e">
        <f t="shared" si="21"/>
        <v>#VALUE!</v>
      </c>
      <c r="M69" s="162" t="e">
        <f t="shared" si="21"/>
        <v>#VALUE!</v>
      </c>
      <c r="N69" s="179" t="e">
        <f t="shared" si="21"/>
        <v>#VALUE!</v>
      </c>
      <c r="O69" s="176" t="e">
        <f t="shared" si="22"/>
        <v>#VALUE!</v>
      </c>
      <c r="P69" s="162" t="e">
        <f t="shared" si="23"/>
        <v>#VALUE!</v>
      </c>
      <c r="Q69" s="381">
        <f t="shared" si="17"/>
        <v>0</v>
      </c>
      <c r="R69" s="179">
        <f t="shared" si="18"/>
        <v>0</v>
      </c>
      <c r="S69" s="300">
        <f t="shared" ca="1" si="24"/>
        <v>6</v>
      </c>
      <c r="T69" s="300" t="str">
        <f t="shared" si="25"/>
        <v/>
      </c>
      <c r="V69" s="287">
        <f t="shared" si="19"/>
        <v>0</v>
      </c>
      <c r="W69" s="300">
        <f t="shared" si="26"/>
        <v>0</v>
      </c>
      <c r="X69" s="300">
        <f t="shared" si="26"/>
        <v>0</v>
      </c>
      <c r="Y69" s="300" t="str">
        <f t="shared" ca="1" si="26"/>
        <v>± 0</v>
      </c>
      <c r="Z69" s="300" t="str">
        <f t="shared" si="27"/>
        <v/>
      </c>
    </row>
    <row r="70" spans="1:33" ht="15" customHeight="1">
      <c r="B70" s="655"/>
      <c r="C70" s="170" t="b">
        <f>IF(Torque_2!Y20="",FALSE,TRUE)</f>
        <v>0</v>
      </c>
      <c r="D70" s="238">
        <f>Torque_2!A20</f>
        <v>0</v>
      </c>
      <c r="E70" s="173">
        <f>Torque_2!C20</f>
        <v>0</v>
      </c>
      <c r="F70" s="161">
        <f>Torque_2!Y20</f>
        <v>0</v>
      </c>
      <c r="G70" s="416">
        <f>Torque_2!Z20</f>
        <v>0</v>
      </c>
      <c r="H70" s="164">
        <f>Torque_2!AA20</f>
        <v>0</v>
      </c>
      <c r="I70" s="161">
        <f t="shared" si="20"/>
        <v>0</v>
      </c>
      <c r="J70" s="416">
        <f t="shared" si="15"/>
        <v>0</v>
      </c>
      <c r="K70" s="164">
        <f t="shared" si="15"/>
        <v>0</v>
      </c>
      <c r="L70" s="176" t="e">
        <f t="shared" si="21"/>
        <v>#VALUE!</v>
      </c>
      <c r="M70" s="162" t="e">
        <f t="shared" si="21"/>
        <v>#VALUE!</v>
      </c>
      <c r="N70" s="179" t="e">
        <f t="shared" si="21"/>
        <v>#VALUE!</v>
      </c>
      <c r="O70" s="176" t="e">
        <f t="shared" si="22"/>
        <v>#VALUE!</v>
      </c>
      <c r="P70" s="162" t="e">
        <f t="shared" si="23"/>
        <v>#VALUE!</v>
      </c>
      <c r="Q70" s="381">
        <f t="shared" si="17"/>
        <v>0</v>
      </c>
      <c r="R70" s="179">
        <f t="shared" si="18"/>
        <v>0</v>
      </c>
      <c r="S70" s="300">
        <f t="shared" ca="1" si="24"/>
        <v>6</v>
      </c>
      <c r="T70" s="300" t="str">
        <f t="shared" si="25"/>
        <v/>
      </c>
      <c r="V70" s="287">
        <f t="shared" si="19"/>
        <v>0</v>
      </c>
      <c r="W70" s="300">
        <f t="shared" si="26"/>
        <v>0</v>
      </c>
      <c r="X70" s="300">
        <f t="shared" si="26"/>
        <v>0</v>
      </c>
      <c r="Y70" s="300" t="str">
        <f t="shared" ca="1" si="26"/>
        <v>± 0</v>
      </c>
      <c r="Z70" s="300" t="str">
        <f t="shared" si="27"/>
        <v/>
      </c>
    </row>
    <row r="71" spans="1:33" ht="15" customHeight="1">
      <c r="B71" s="655"/>
      <c r="C71" s="170" t="b">
        <f>IF(Torque_2!Y21="",FALSE,TRUE)</f>
        <v>0</v>
      </c>
      <c r="D71" s="238">
        <f>Torque_2!A21</f>
        <v>0</v>
      </c>
      <c r="E71" s="173">
        <f>Torque_2!C21</f>
        <v>0</v>
      </c>
      <c r="F71" s="161">
        <f>Torque_2!Y21</f>
        <v>0</v>
      </c>
      <c r="G71" s="416">
        <f>Torque_2!Z21</f>
        <v>0</v>
      </c>
      <c r="H71" s="164">
        <f>Torque_2!AA21</f>
        <v>0</v>
      </c>
      <c r="I71" s="161">
        <f t="shared" si="20"/>
        <v>0</v>
      </c>
      <c r="J71" s="416">
        <f t="shared" si="15"/>
        <v>0</v>
      </c>
      <c r="K71" s="164">
        <f t="shared" si="15"/>
        <v>0</v>
      </c>
      <c r="L71" s="176" t="e">
        <f t="shared" si="21"/>
        <v>#VALUE!</v>
      </c>
      <c r="M71" s="162" t="e">
        <f t="shared" si="21"/>
        <v>#VALUE!</v>
      </c>
      <c r="N71" s="179" t="e">
        <f t="shared" si="21"/>
        <v>#VALUE!</v>
      </c>
      <c r="O71" s="176" t="e">
        <f t="shared" si="22"/>
        <v>#VALUE!</v>
      </c>
      <c r="P71" s="162" t="e">
        <f t="shared" si="23"/>
        <v>#VALUE!</v>
      </c>
      <c r="Q71" s="381">
        <f t="shared" si="17"/>
        <v>0</v>
      </c>
      <c r="R71" s="179">
        <f t="shared" si="18"/>
        <v>0</v>
      </c>
      <c r="S71" s="300">
        <f t="shared" ca="1" si="24"/>
        <v>6</v>
      </c>
      <c r="T71" s="300" t="str">
        <f t="shared" si="25"/>
        <v/>
      </c>
      <c r="V71" s="287">
        <f t="shared" si="19"/>
        <v>0</v>
      </c>
      <c r="W71" s="300">
        <f t="shared" si="26"/>
        <v>0</v>
      </c>
      <c r="X71" s="300">
        <f t="shared" si="26"/>
        <v>0</v>
      </c>
      <c r="Y71" s="300" t="str">
        <f t="shared" ca="1" si="26"/>
        <v>± 0</v>
      </c>
      <c r="Z71" s="300" t="str">
        <f t="shared" si="27"/>
        <v/>
      </c>
    </row>
    <row r="72" spans="1:33" ht="15" customHeight="1">
      <c r="B72" s="655"/>
      <c r="C72" s="170" t="b">
        <f>IF(Torque_2!Y22="",FALSE,TRUE)</f>
        <v>0</v>
      </c>
      <c r="D72" s="238">
        <f>Torque_2!A22</f>
        <v>0</v>
      </c>
      <c r="E72" s="173">
        <f>Torque_2!C22</f>
        <v>0</v>
      </c>
      <c r="F72" s="161">
        <f>Torque_2!Y22</f>
        <v>0</v>
      </c>
      <c r="G72" s="416">
        <f>Torque_2!Z22</f>
        <v>0</v>
      </c>
      <c r="H72" s="164">
        <f>Torque_2!AA22</f>
        <v>0</v>
      </c>
      <c r="I72" s="161">
        <f t="shared" si="20"/>
        <v>0</v>
      </c>
      <c r="J72" s="416">
        <f t="shared" si="15"/>
        <v>0</v>
      </c>
      <c r="K72" s="164">
        <f t="shared" si="15"/>
        <v>0</v>
      </c>
      <c r="L72" s="176" t="e">
        <f t="shared" si="21"/>
        <v>#VALUE!</v>
      </c>
      <c r="M72" s="162" t="e">
        <f t="shared" si="21"/>
        <v>#VALUE!</v>
      </c>
      <c r="N72" s="179" t="e">
        <f t="shared" si="21"/>
        <v>#VALUE!</v>
      </c>
      <c r="O72" s="176" t="e">
        <f t="shared" si="22"/>
        <v>#VALUE!</v>
      </c>
      <c r="P72" s="162" t="e">
        <f t="shared" si="23"/>
        <v>#VALUE!</v>
      </c>
      <c r="Q72" s="381">
        <f t="shared" si="17"/>
        <v>0</v>
      </c>
      <c r="R72" s="179">
        <f t="shared" si="18"/>
        <v>0</v>
      </c>
      <c r="S72" s="300">
        <f t="shared" ca="1" si="24"/>
        <v>6</v>
      </c>
      <c r="T72" s="300" t="str">
        <f t="shared" si="25"/>
        <v/>
      </c>
      <c r="V72" s="287">
        <f t="shared" si="19"/>
        <v>0</v>
      </c>
      <c r="W72" s="300">
        <f t="shared" si="26"/>
        <v>0</v>
      </c>
      <c r="X72" s="300">
        <f t="shared" si="26"/>
        <v>0</v>
      </c>
      <c r="Y72" s="300" t="str">
        <f t="shared" ca="1" si="26"/>
        <v>± 0</v>
      </c>
      <c r="Z72" s="300" t="str">
        <f t="shared" si="27"/>
        <v/>
      </c>
    </row>
    <row r="73" spans="1:33" ht="15" customHeight="1">
      <c r="B73" s="655"/>
      <c r="C73" s="170" t="b">
        <f>IF(Torque_2!Y23="",FALSE,TRUE)</f>
        <v>0</v>
      </c>
      <c r="D73" s="238">
        <f>Torque_2!A23</f>
        <v>0</v>
      </c>
      <c r="E73" s="173">
        <f>Torque_2!C23</f>
        <v>0</v>
      </c>
      <c r="F73" s="161">
        <f>Torque_2!Y23</f>
        <v>0</v>
      </c>
      <c r="G73" s="416">
        <f>Torque_2!Z23</f>
        <v>0</v>
      </c>
      <c r="H73" s="164">
        <f>Torque_2!AA23</f>
        <v>0</v>
      </c>
      <c r="I73" s="225">
        <f t="shared" si="20"/>
        <v>0</v>
      </c>
      <c r="J73" s="226">
        <f t="shared" si="15"/>
        <v>0</v>
      </c>
      <c r="K73" s="227">
        <f t="shared" si="15"/>
        <v>0</v>
      </c>
      <c r="L73" s="228" t="e">
        <f t="shared" si="21"/>
        <v>#VALUE!</v>
      </c>
      <c r="M73" s="229" t="e">
        <f t="shared" si="21"/>
        <v>#VALUE!</v>
      </c>
      <c r="N73" s="230" t="e">
        <f t="shared" si="21"/>
        <v>#VALUE!</v>
      </c>
      <c r="O73" s="228" t="e">
        <f t="shared" si="22"/>
        <v>#VALUE!</v>
      </c>
      <c r="P73" s="229" t="e">
        <f t="shared" si="23"/>
        <v>#VALUE!</v>
      </c>
      <c r="Q73" s="382">
        <f t="shared" si="17"/>
        <v>0</v>
      </c>
      <c r="R73" s="230">
        <f t="shared" si="18"/>
        <v>0</v>
      </c>
      <c r="S73" s="300">
        <f t="shared" ca="1" si="24"/>
        <v>6</v>
      </c>
      <c r="T73" s="300" t="str">
        <f t="shared" si="25"/>
        <v/>
      </c>
      <c r="V73" s="287">
        <f t="shared" si="19"/>
        <v>0</v>
      </c>
      <c r="W73" s="300">
        <f t="shared" si="26"/>
        <v>0</v>
      </c>
      <c r="X73" s="300">
        <f t="shared" si="26"/>
        <v>0</v>
      </c>
      <c r="Y73" s="300" t="str">
        <f t="shared" ca="1" si="26"/>
        <v>± 0</v>
      </c>
      <c r="Z73" s="300" t="str">
        <f t="shared" si="27"/>
        <v/>
      </c>
    </row>
    <row r="74" spans="1:33" ht="15" customHeight="1">
      <c r="B74" s="655"/>
      <c r="C74" s="171" t="b">
        <f>IF(Torque_2!Y24="",FALSE,TRUE)</f>
        <v>0</v>
      </c>
      <c r="D74" s="239">
        <f>Torque_2!A24</f>
        <v>0</v>
      </c>
      <c r="E74" s="174">
        <f>Torque_2!C24</f>
        <v>0</v>
      </c>
      <c r="F74" s="165">
        <f>Torque_2!Y24</f>
        <v>0</v>
      </c>
      <c r="G74" s="167">
        <f>Torque_2!Z24</f>
        <v>0</v>
      </c>
      <c r="H74" s="168">
        <f>Torque_2!AA24</f>
        <v>0</v>
      </c>
      <c r="I74" s="165">
        <f t="shared" si="20"/>
        <v>0</v>
      </c>
      <c r="J74" s="167">
        <f t="shared" si="15"/>
        <v>0</v>
      </c>
      <c r="K74" s="168">
        <f t="shared" si="15"/>
        <v>0</v>
      </c>
      <c r="L74" s="177" t="e">
        <f t="shared" ref="L74:N74" si="28">$P27*I74+$Q27*I74^2+$R27*I74^3</f>
        <v>#VALUE!</v>
      </c>
      <c r="M74" s="166" t="e">
        <f t="shared" si="28"/>
        <v>#VALUE!</v>
      </c>
      <c r="N74" s="180" t="e">
        <f t="shared" si="28"/>
        <v>#VALUE!</v>
      </c>
      <c r="O74" s="177" t="e">
        <f t="shared" si="22"/>
        <v>#VALUE!</v>
      </c>
      <c r="P74" s="166" t="e">
        <f t="shared" si="23"/>
        <v>#VALUE!</v>
      </c>
      <c r="Q74" s="383">
        <f t="shared" si="17"/>
        <v>0</v>
      </c>
      <c r="R74" s="180">
        <f t="shared" si="18"/>
        <v>0</v>
      </c>
      <c r="S74" s="300">
        <f t="shared" ca="1" si="24"/>
        <v>6</v>
      </c>
      <c r="T74" s="300" t="str">
        <f t="shared" si="25"/>
        <v/>
      </c>
      <c r="V74" s="287">
        <f t="shared" si="19"/>
        <v>0</v>
      </c>
      <c r="W74" s="300">
        <f t="shared" ref="W74:Y74" si="29">W53</f>
        <v>0</v>
      </c>
      <c r="X74" s="300">
        <f t="shared" si="29"/>
        <v>0</v>
      </c>
      <c r="Y74" s="300" t="str">
        <f t="shared" ca="1" si="29"/>
        <v>± 0</v>
      </c>
      <c r="Z74" s="300" t="str">
        <f t="shared" si="27"/>
        <v/>
      </c>
    </row>
    <row r="75" spans="1:33" ht="15" customHeight="1">
      <c r="G75" s="48"/>
      <c r="H75" s="48"/>
      <c r="I75" s="48"/>
      <c r="J75" s="48"/>
      <c r="K75" s="48"/>
      <c r="L75" s="48"/>
      <c r="M75" s="48"/>
    </row>
    <row r="76" spans="1:33" ht="15" customHeight="1">
      <c r="A76" s="40" t="s">
        <v>290</v>
      </c>
      <c r="G76" s="48"/>
      <c r="H76" s="48"/>
      <c r="I76" s="48"/>
      <c r="J76" s="48"/>
      <c r="K76" s="48"/>
      <c r="L76" s="48"/>
      <c r="M76" s="48"/>
    </row>
    <row r="77" spans="1:33" ht="15" customHeight="1">
      <c r="B77" s="663" t="s">
        <v>291</v>
      </c>
      <c r="C77" s="663" t="s">
        <v>354</v>
      </c>
      <c r="D77" s="663" t="s">
        <v>355</v>
      </c>
      <c r="E77" s="662" t="s">
        <v>285</v>
      </c>
      <c r="F77" s="662" t="s">
        <v>292</v>
      </c>
      <c r="G77" s="662" t="s">
        <v>356</v>
      </c>
      <c r="H77" s="662" t="s">
        <v>357</v>
      </c>
      <c r="I77" s="662" t="s">
        <v>358</v>
      </c>
      <c r="J77" s="662" t="s">
        <v>359</v>
      </c>
      <c r="K77" s="662" t="s">
        <v>360</v>
      </c>
      <c r="L77" s="662" t="s">
        <v>361</v>
      </c>
      <c r="M77" s="662" t="s">
        <v>362</v>
      </c>
      <c r="N77" s="662" t="s">
        <v>363</v>
      </c>
      <c r="O77" s="681" t="s">
        <v>459</v>
      </c>
      <c r="P77" s="682"/>
      <c r="Q77" s="682"/>
      <c r="R77" s="682"/>
      <c r="S77" s="682"/>
      <c r="T77" s="683"/>
      <c r="U77" s="662" t="s">
        <v>364</v>
      </c>
      <c r="V77" s="392"/>
      <c r="W77" s="392"/>
      <c r="X77" s="392"/>
      <c r="Y77" s="392"/>
      <c r="Z77" s="44"/>
      <c r="AA77" s="665" t="s">
        <v>365</v>
      </c>
      <c r="AB77" s="419" t="s">
        <v>293</v>
      </c>
      <c r="AD77" s="418" t="s">
        <v>366</v>
      </c>
      <c r="AE77" s="418" t="s">
        <v>294</v>
      </c>
      <c r="AF77" s="418" t="s">
        <v>295</v>
      </c>
      <c r="AG77" s="418" t="s">
        <v>366</v>
      </c>
    </row>
    <row r="78" spans="1:33" ht="15" customHeight="1">
      <c r="B78" s="664"/>
      <c r="C78" s="664"/>
      <c r="D78" s="664"/>
      <c r="E78" s="666"/>
      <c r="F78" s="651"/>
      <c r="G78" s="651"/>
      <c r="H78" s="651"/>
      <c r="I78" s="651"/>
      <c r="J78" s="651"/>
      <c r="K78" s="651"/>
      <c r="L78" s="651"/>
      <c r="M78" s="651"/>
      <c r="N78" s="651"/>
      <c r="O78" s="426" t="s">
        <v>460</v>
      </c>
      <c r="P78" s="418" t="s">
        <v>48</v>
      </c>
      <c r="Q78" s="426" t="s">
        <v>461</v>
      </c>
      <c r="R78" s="426" t="s">
        <v>309</v>
      </c>
      <c r="S78" s="418" t="s">
        <v>398</v>
      </c>
      <c r="T78" s="427" t="s">
        <v>457</v>
      </c>
      <c r="U78" s="651"/>
      <c r="V78" s="426" t="s">
        <v>461</v>
      </c>
      <c r="W78" s="426" t="s">
        <v>309</v>
      </c>
      <c r="X78" s="418" t="s">
        <v>398</v>
      </c>
      <c r="Y78" s="427" t="s">
        <v>457</v>
      </c>
      <c r="Z78" s="44"/>
      <c r="AA78" s="685"/>
      <c r="AB78" s="419" t="s">
        <v>367</v>
      </c>
      <c r="AD78" s="300">
        <v>0</v>
      </c>
      <c r="AE78" s="300" t="s">
        <v>368</v>
      </c>
      <c r="AF78" s="300">
        <v>0</v>
      </c>
      <c r="AG78" s="300">
        <v>5</v>
      </c>
    </row>
    <row r="79" spans="1:33" ht="15" customHeight="1">
      <c r="B79" s="665"/>
      <c r="C79" s="665"/>
      <c r="D79" s="665"/>
      <c r="E79" s="666"/>
      <c r="F79" s="420" t="s">
        <v>369</v>
      </c>
      <c r="G79" s="420" t="s">
        <v>370</v>
      </c>
      <c r="H79" s="420" t="s">
        <v>371</v>
      </c>
      <c r="I79" s="420" t="s">
        <v>372</v>
      </c>
      <c r="J79" s="420" t="s">
        <v>373</v>
      </c>
      <c r="K79" s="420" t="s">
        <v>374</v>
      </c>
      <c r="L79" s="420" t="s">
        <v>375</v>
      </c>
      <c r="M79" s="420" t="s">
        <v>376</v>
      </c>
      <c r="N79" s="304" t="s">
        <v>377</v>
      </c>
      <c r="O79" s="420" t="s">
        <v>378</v>
      </c>
      <c r="P79" s="420"/>
      <c r="Q79" s="420" t="s">
        <v>378</v>
      </c>
      <c r="R79" s="420"/>
      <c r="S79" s="400"/>
      <c r="T79" s="401" t="s">
        <v>458</v>
      </c>
      <c r="U79" s="236" t="e">
        <f>IF(LEN(U84&amp;U105)=0,"","초과")</f>
        <v>#VALUE!</v>
      </c>
      <c r="V79" s="421" t="s">
        <v>282</v>
      </c>
      <c r="W79" s="420"/>
      <c r="X79" s="400"/>
      <c r="Y79" s="401" t="s">
        <v>458</v>
      </c>
      <c r="Z79" s="44"/>
      <c r="AA79" s="300">
        <v>1</v>
      </c>
      <c r="AB79" s="300">
        <v>13.97</v>
      </c>
      <c r="AD79" s="300">
        <v>1</v>
      </c>
      <c r="AE79" s="300" t="s">
        <v>379</v>
      </c>
      <c r="AF79" s="300">
        <v>1E-4</v>
      </c>
      <c r="AG79" s="300">
        <v>4</v>
      </c>
    </row>
    <row r="80" spans="1:33" ht="15" customHeight="1">
      <c r="B80" s="652" t="s">
        <v>288</v>
      </c>
      <c r="C80" s="186">
        <f>E33</f>
        <v>0</v>
      </c>
      <c r="D80" s="305"/>
      <c r="E80" s="306"/>
      <c r="F80" s="187"/>
      <c r="G80" s="188"/>
      <c r="H80" s="188"/>
      <c r="I80" s="188"/>
      <c r="J80" s="188"/>
      <c r="K80" s="234"/>
      <c r="L80" s="189"/>
      <c r="M80" s="190"/>
      <c r="N80" s="235"/>
      <c r="O80" s="191"/>
      <c r="P80" s="191"/>
      <c r="Q80" s="191"/>
      <c r="R80" s="406" t="e">
        <f ca="1">MIN(R83:R121)</f>
        <v>#VALUE!</v>
      </c>
      <c r="S80" s="403"/>
      <c r="T80" s="191"/>
      <c r="U80" s="191"/>
      <c r="V80" s="191"/>
      <c r="W80" s="406" t="e">
        <f ca="1">MIN(W83:W121)</f>
        <v>#VALUE!</v>
      </c>
      <c r="X80" s="403"/>
      <c r="Y80" s="191"/>
      <c r="Z80" s="44"/>
      <c r="AA80" s="300">
        <v>2</v>
      </c>
      <c r="AB80" s="300">
        <v>4.53</v>
      </c>
      <c r="AD80" s="300">
        <v>2</v>
      </c>
      <c r="AE80" s="300" t="s">
        <v>296</v>
      </c>
      <c r="AF80" s="300">
        <v>1E-3</v>
      </c>
      <c r="AG80" s="300">
        <v>3</v>
      </c>
    </row>
    <row r="81" spans="2:34" ht="15" customHeight="1">
      <c r="B81" s="653"/>
      <c r="C81" s="307">
        <f t="shared" ref="C81:C121" si="30">E34</f>
        <v>0</v>
      </c>
      <c r="D81" s="192"/>
      <c r="E81" s="193"/>
      <c r="F81" s="308"/>
      <c r="G81" s="309"/>
      <c r="H81" s="309"/>
      <c r="I81" s="309"/>
      <c r="J81" s="309"/>
      <c r="K81" s="310"/>
      <c r="L81" s="311"/>
      <c r="M81" s="312"/>
      <c r="N81" s="313"/>
      <c r="O81" s="314"/>
      <c r="P81" s="314"/>
      <c r="Q81" s="314"/>
      <c r="R81" s="411" t="e">
        <f ca="1">OFFSET($AE$77,MATCH(R80,$AD$78:$AD$84,0),0)</f>
        <v>#VALUE!</v>
      </c>
      <c r="S81" s="404"/>
      <c r="T81" s="314"/>
      <c r="U81" s="314"/>
      <c r="V81" s="314"/>
      <c r="W81" s="406"/>
      <c r="X81" s="404"/>
      <c r="Y81" s="314"/>
      <c r="Z81" s="44"/>
      <c r="AA81" s="300">
        <v>3</v>
      </c>
      <c r="AB81" s="300">
        <v>3.31</v>
      </c>
      <c r="AD81" s="300">
        <v>3</v>
      </c>
      <c r="AE81" s="300" t="s">
        <v>380</v>
      </c>
      <c r="AF81" s="300">
        <v>0.01</v>
      </c>
      <c r="AG81" s="300">
        <v>2</v>
      </c>
    </row>
    <row r="82" spans="2:34" ht="15" customHeight="1">
      <c r="B82" s="654"/>
      <c r="C82" s="315">
        <f t="shared" si="30"/>
        <v>0</v>
      </c>
      <c r="D82" s="194"/>
      <c r="E82" s="242"/>
      <c r="F82" s="316"/>
      <c r="G82" s="317"/>
      <c r="H82" s="317"/>
      <c r="I82" s="317"/>
      <c r="J82" s="317"/>
      <c r="K82" s="318"/>
      <c r="L82" s="319"/>
      <c r="M82" s="320"/>
      <c r="N82" s="321"/>
      <c r="O82" s="322"/>
      <c r="P82" s="322"/>
      <c r="Q82" s="322"/>
      <c r="R82" s="407"/>
      <c r="S82" s="405"/>
      <c r="T82" s="322"/>
      <c r="U82" s="322"/>
      <c r="V82" s="322"/>
      <c r="W82" s="407"/>
      <c r="X82" s="405"/>
      <c r="Y82" s="322"/>
      <c r="Z82" s="44"/>
      <c r="AA82" s="300">
        <v>4</v>
      </c>
      <c r="AB82" s="300">
        <v>2.87</v>
      </c>
      <c r="AD82" s="300">
        <v>4</v>
      </c>
      <c r="AE82" s="300" t="s">
        <v>297</v>
      </c>
      <c r="AF82" s="300">
        <v>0.1</v>
      </c>
      <c r="AG82" s="300">
        <v>1</v>
      </c>
    </row>
    <row r="83" spans="2:34" ht="15" customHeight="1">
      <c r="B83" s="652" t="s">
        <v>289</v>
      </c>
      <c r="C83" s="186">
        <f t="shared" si="30"/>
        <v>0</v>
      </c>
      <c r="D83" s="80" t="e">
        <f>O36</f>
        <v>#VALUE!</v>
      </c>
      <c r="E83" s="79" t="e">
        <f>P36</f>
        <v>#VALUE!</v>
      </c>
      <c r="F83" s="187"/>
      <c r="G83" s="188"/>
      <c r="H83" s="188"/>
      <c r="I83" s="188"/>
      <c r="J83" s="188"/>
      <c r="K83" s="234"/>
      <c r="L83" s="189"/>
      <c r="M83" s="190"/>
      <c r="N83" s="235"/>
      <c r="O83" s="191"/>
      <c r="P83" s="191"/>
      <c r="Q83" s="191"/>
      <c r="R83" s="395"/>
      <c r="S83" s="393"/>
      <c r="T83" s="393"/>
      <c r="U83" s="191"/>
      <c r="V83" s="191"/>
      <c r="W83" s="395"/>
      <c r="X83" s="393"/>
      <c r="Y83" s="393"/>
      <c r="Z83" s="44"/>
      <c r="AA83" s="300">
        <v>5</v>
      </c>
      <c r="AB83" s="300">
        <v>2.65</v>
      </c>
      <c r="AD83" s="300">
        <v>5</v>
      </c>
      <c r="AE83" s="300" t="s">
        <v>381</v>
      </c>
      <c r="AF83" s="300">
        <v>1</v>
      </c>
      <c r="AG83" s="300">
        <v>0</v>
      </c>
    </row>
    <row r="84" spans="2:34" ht="15" customHeight="1">
      <c r="B84" s="653"/>
      <c r="C84" s="307">
        <f t="shared" si="30"/>
        <v>0</v>
      </c>
      <c r="D84" s="323" t="e">
        <f t="shared" ref="D84:E99" si="31">O37</f>
        <v>#VALUE!</v>
      </c>
      <c r="E84" s="324" t="e">
        <f t="shared" si="31"/>
        <v>#VALUE!</v>
      </c>
      <c r="F84" s="325" t="e">
        <f>IF(D84=0,0,(E84/D84*100)/SQRT(3))</f>
        <v>#VALUE!</v>
      </c>
      <c r="G84" s="326" t="e">
        <f t="shared" ref="G84:G100" si="32">IF(D84=0,0,SQRT(($Q$6^2)/(12*D84^2))*100)</f>
        <v>#VALUE!</v>
      </c>
      <c r="H84" s="326" t="e">
        <f>IF(D84=0,0,SQRT(SUMSQ(I84:K84)))</f>
        <v>#VALUE!</v>
      </c>
      <c r="I84" s="231">
        <f>MAX(H$10:H$27)/2</f>
        <v>0</v>
      </c>
      <c r="J84" s="232">
        <f>$F11*ABS($C11-AVERAGE(기본정보!$B$12:$B$13))/SQRT(3)</f>
        <v>1.5270914620065603E-2</v>
      </c>
      <c r="K84" s="233">
        <f>$I11/SQRT(3)</f>
        <v>0</v>
      </c>
      <c r="L84" s="327">
        <f>IF(C84=0,0,IF(D84="","",SQRT(SUMSQ(F84:H84))))</f>
        <v>0</v>
      </c>
      <c r="M84" s="300" t="e">
        <f>IF(F84=0,"∞",IF(ROUNDDOWN(L84^4/(F84^4/2),0)&gt;=10,"∞",ROUNDDOWN(L84^4/(F84^4/2),0)))</f>
        <v>#VALUE!</v>
      </c>
      <c r="N84" s="300">
        <f t="shared" ref="N84:N100" ca="1" si="33">IF(C84=0,2,OFFSET($AB$78,MATCH(M84,$AA$79:$AA$89),0))</f>
        <v>2</v>
      </c>
      <c r="O84" s="328">
        <f ca="1">L84*MAX(N$84:N$100)</f>
        <v>0</v>
      </c>
      <c r="P84" s="328" t="e">
        <f>IF(D84=0,0,K$4*100)</f>
        <v>#VALUE!</v>
      </c>
      <c r="Q84" s="328" t="e">
        <f ca="1">MAX(O84:P100)</f>
        <v>#VALUE!</v>
      </c>
      <c r="R84" s="287" t="e">
        <f ca="1">OFFSET($AG$77,COUNTIF($AF$78:$AF$84,"&lt;="&amp;Q84),0)+1</f>
        <v>#VALUE!</v>
      </c>
      <c r="S84" s="416" t="b">
        <f>IF(C83=0,FALSE,IF(ABS((Q84-ROUND(Q84,R$80))/Q84)*100&lt;=5,FALSE,TRUE))</f>
        <v>0</v>
      </c>
      <c r="T84" s="394" t="e">
        <f ca="1">IF(S84=TRUE,ROUNDUP(Q84,R$80),ROUND(Q84,R$80))</f>
        <v>#VALUE!</v>
      </c>
      <c r="U84" s="328" t="e">
        <f>IF(E84="","",IF(Q84=MAX(O84:O100),"","초과"))</f>
        <v>#VALUE!</v>
      </c>
      <c r="V84" s="340" t="e">
        <f ca="1">C84*Q84%</f>
        <v>#VALUE!</v>
      </c>
      <c r="W84" s="409" t="e">
        <f ca="1">OFFSET($AG$77,COUNTIF($AF$78:$AF$84,"&lt;="&amp;V84),0)+1</f>
        <v>#VALUE!</v>
      </c>
      <c r="X84" s="409" t="b">
        <f>IF(C84=0,FALSE,IF(ABS((V84-ROUND(V84,W$80))/V84)*100&lt;=5,FALSE,TRUE))</f>
        <v>0</v>
      </c>
      <c r="Y84" s="409" t="e">
        <f ca="1">IF(X84=TRUE,ROUNDUP(V84,W$80),ROUND(V84,W$80))</f>
        <v>#VALUE!</v>
      </c>
      <c r="Z84" s="44"/>
      <c r="AA84" s="300">
        <v>6</v>
      </c>
      <c r="AB84" s="300">
        <v>2.52</v>
      </c>
      <c r="AD84" s="300">
        <v>6</v>
      </c>
      <c r="AE84" s="300" t="s">
        <v>382</v>
      </c>
      <c r="AF84" s="300">
        <v>10</v>
      </c>
      <c r="AG84" s="300">
        <v>-1</v>
      </c>
    </row>
    <row r="85" spans="2:34" ht="15" customHeight="1">
      <c r="B85" s="653"/>
      <c r="C85" s="307">
        <f t="shared" si="30"/>
        <v>0</v>
      </c>
      <c r="D85" s="323" t="e">
        <f t="shared" si="31"/>
        <v>#VALUE!</v>
      </c>
      <c r="E85" s="324" t="e">
        <f t="shared" si="31"/>
        <v>#VALUE!</v>
      </c>
      <c r="F85" s="325" t="e">
        <f t="shared" ref="F85:F100" si="34">IF(D85=0,0,(E85/D85*100)/SQRT(3))</f>
        <v>#VALUE!</v>
      </c>
      <c r="G85" s="326" t="e">
        <f t="shared" si="32"/>
        <v>#VALUE!</v>
      </c>
      <c r="H85" s="326" t="e">
        <f t="shared" ref="H85:H100" si="35">IF(D85=0,0,SQRT(SUMSQ(I85:K85)))</f>
        <v>#VALUE!</v>
      </c>
      <c r="I85" s="323">
        <f t="shared" ref="I85:I100" si="36">MAX(H$10:H$27)/2</f>
        <v>0</v>
      </c>
      <c r="J85" s="323">
        <f>$F12*ABS($C12-AVERAGE(기본정보!$B$12:$B$13))/SQRT(3)</f>
        <v>1.5270914620065603E-2</v>
      </c>
      <c r="K85" s="328">
        <f t="shared" ref="K85:K100" si="37">$I12/SQRT(3)</f>
        <v>0</v>
      </c>
      <c r="L85" s="327">
        <f t="shared" ref="L85:L100" si="38">IF(C85=0,0,IF(D85="","",SQRT(SUMSQ(F85:H85))))</f>
        <v>0</v>
      </c>
      <c r="M85" s="300" t="e">
        <f t="shared" ref="M85:M100" si="39">IF(F85=0,"∞",IF(ROUNDDOWN(L85^4/(F85^4/2),0)&gt;=10,"∞",ROUNDDOWN(L85^4/(F85^4/2),0)))</f>
        <v>#VALUE!</v>
      </c>
      <c r="N85" s="300">
        <f t="shared" ca="1" si="33"/>
        <v>2</v>
      </c>
      <c r="O85" s="328">
        <f t="shared" ref="O85:O100" ca="1" si="40">L85*MAX(N$84:N$100)</f>
        <v>0</v>
      </c>
      <c r="P85" s="314"/>
      <c r="Q85" s="314"/>
      <c r="R85" s="314"/>
      <c r="S85" s="314"/>
      <c r="T85" s="314"/>
      <c r="U85" s="314"/>
      <c r="V85" s="340" t="e">
        <f ca="1">C85*Q84%</f>
        <v>#VALUE!</v>
      </c>
      <c r="W85" s="409" t="e">
        <f t="shared" ref="W85:W100" ca="1" si="41">OFFSET($AG$77,COUNTIF($AF$78:$AF$84,"&lt;="&amp;V85),0)+1</f>
        <v>#VALUE!</v>
      </c>
      <c r="X85" s="409" t="b">
        <f>IF(C85=0,FALSE,IF(ABS((V85-ROUND(V85,W$80))/V85)*100&lt;=5,FALSE,TRUE))</f>
        <v>0</v>
      </c>
      <c r="Y85" s="409" t="e">
        <f t="shared" ref="Y85:Y100" ca="1" si="42">IF(X85=TRUE,ROUNDUP(V85,W$80),ROUND(V85,W$80))</f>
        <v>#VALUE!</v>
      </c>
      <c r="Z85" s="44"/>
      <c r="AA85" s="300">
        <v>7</v>
      </c>
      <c r="AB85" s="300">
        <v>2.4300000000000002</v>
      </c>
    </row>
    <row r="86" spans="2:34" ht="15" customHeight="1">
      <c r="B86" s="653"/>
      <c r="C86" s="307">
        <f t="shared" si="30"/>
        <v>0</v>
      </c>
      <c r="D86" s="323" t="e">
        <f t="shared" si="31"/>
        <v>#VALUE!</v>
      </c>
      <c r="E86" s="324" t="e">
        <f t="shared" si="31"/>
        <v>#VALUE!</v>
      </c>
      <c r="F86" s="325" t="e">
        <f t="shared" si="34"/>
        <v>#VALUE!</v>
      </c>
      <c r="G86" s="326" t="e">
        <f t="shared" si="32"/>
        <v>#VALUE!</v>
      </c>
      <c r="H86" s="326" t="e">
        <f t="shared" si="35"/>
        <v>#VALUE!</v>
      </c>
      <c r="I86" s="323">
        <f t="shared" si="36"/>
        <v>0</v>
      </c>
      <c r="J86" s="323">
        <f>$F13*ABS($C13-AVERAGE(기본정보!$B$12:$B$13))/SQRT(3)</f>
        <v>1.5270914620065603E-2</v>
      </c>
      <c r="K86" s="328">
        <f t="shared" si="37"/>
        <v>0</v>
      </c>
      <c r="L86" s="327">
        <f t="shared" si="38"/>
        <v>0</v>
      </c>
      <c r="M86" s="300" t="e">
        <f t="shared" si="39"/>
        <v>#VALUE!</v>
      </c>
      <c r="N86" s="300">
        <f t="shared" ca="1" si="33"/>
        <v>2</v>
      </c>
      <c r="O86" s="328">
        <f t="shared" ca="1" si="40"/>
        <v>0</v>
      </c>
      <c r="P86" s="314"/>
      <c r="Q86" s="314"/>
      <c r="R86" s="314"/>
      <c r="S86" s="314"/>
      <c r="T86" s="314"/>
      <c r="U86" s="314"/>
      <c r="V86" s="340" t="e">
        <f ca="1">C86*Q84%</f>
        <v>#VALUE!</v>
      </c>
      <c r="W86" s="409" t="e">
        <f t="shared" ca="1" si="41"/>
        <v>#VALUE!</v>
      </c>
      <c r="X86" s="409" t="b">
        <f>IF(C86=0,FALSE,IF(ABS((V86-ROUND(V86,W$80))/V86)*100&lt;=5,FALSE,TRUE))</f>
        <v>0</v>
      </c>
      <c r="Y86" s="409" t="e">
        <f t="shared" ca="1" si="42"/>
        <v>#VALUE!</v>
      </c>
      <c r="Z86" s="44"/>
      <c r="AA86" s="300">
        <v>8</v>
      </c>
      <c r="AB86" s="300">
        <v>2.37</v>
      </c>
    </row>
    <row r="87" spans="2:34" ht="15" customHeight="1">
      <c r="B87" s="653"/>
      <c r="C87" s="307">
        <f t="shared" si="30"/>
        <v>0</v>
      </c>
      <c r="D87" s="323" t="e">
        <f t="shared" si="31"/>
        <v>#VALUE!</v>
      </c>
      <c r="E87" s="324" t="e">
        <f t="shared" si="31"/>
        <v>#VALUE!</v>
      </c>
      <c r="F87" s="325" t="e">
        <f t="shared" si="34"/>
        <v>#VALUE!</v>
      </c>
      <c r="G87" s="326" t="e">
        <f t="shared" si="32"/>
        <v>#VALUE!</v>
      </c>
      <c r="H87" s="326" t="e">
        <f t="shared" si="35"/>
        <v>#VALUE!</v>
      </c>
      <c r="I87" s="323">
        <f t="shared" si="36"/>
        <v>0</v>
      </c>
      <c r="J87" s="323">
        <f>$F14*ABS($C14-AVERAGE(기본정보!$B$12:$B$13))/SQRT(3)</f>
        <v>1.5270914620065603E-2</v>
      </c>
      <c r="K87" s="328">
        <f t="shared" si="37"/>
        <v>0</v>
      </c>
      <c r="L87" s="327">
        <f t="shared" si="38"/>
        <v>0</v>
      </c>
      <c r="M87" s="300" t="e">
        <f t="shared" si="39"/>
        <v>#VALUE!</v>
      </c>
      <c r="N87" s="300">
        <f t="shared" ca="1" si="33"/>
        <v>2</v>
      </c>
      <c r="O87" s="328">
        <f t="shared" ca="1" si="40"/>
        <v>0</v>
      </c>
      <c r="P87" s="314"/>
      <c r="Q87" s="314"/>
      <c r="R87" s="314"/>
      <c r="S87" s="314"/>
      <c r="T87" s="314"/>
      <c r="U87" s="314"/>
      <c r="V87" s="340" t="e">
        <f ca="1">C87*Q84%</f>
        <v>#VALUE!</v>
      </c>
      <c r="W87" s="409" t="e">
        <f t="shared" ca="1" si="41"/>
        <v>#VALUE!</v>
      </c>
      <c r="X87" s="409" t="b">
        <f>IF(C87=0,FALSE,IF(ABS((V87-ROUND(V87,W$80))/V87)*100&lt;=5,FALSE,TRUE))</f>
        <v>0</v>
      </c>
      <c r="Y87" s="409" t="e">
        <f t="shared" ca="1" si="42"/>
        <v>#VALUE!</v>
      </c>
      <c r="Z87" s="44"/>
      <c r="AA87" s="300">
        <v>9</v>
      </c>
      <c r="AB87" s="300">
        <v>2.3199999999999998</v>
      </c>
    </row>
    <row r="88" spans="2:34" ht="15" customHeight="1">
      <c r="B88" s="653"/>
      <c r="C88" s="307">
        <f t="shared" si="30"/>
        <v>0</v>
      </c>
      <c r="D88" s="323" t="e">
        <f t="shared" si="31"/>
        <v>#VALUE!</v>
      </c>
      <c r="E88" s="324" t="e">
        <f t="shared" si="31"/>
        <v>#VALUE!</v>
      </c>
      <c r="F88" s="325" t="e">
        <f t="shared" si="34"/>
        <v>#VALUE!</v>
      </c>
      <c r="G88" s="326" t="e">
        <f t="shared" si="32"/>
        <v>#VALUE!</v>
      </c>
      <c r="H88" s="326" t="e">
        <f t="shared" si="35"/>
        <v>#VALUE!</v>
      </c>
      <c r="I88" s="323">
        <f t="shared" si="36"/>
        <v>0</v>
      </c>
      <c r="J88" s="323">
        <f>$F15*ABS($C15-AVERAGE(기본정보!$B$12:$B$13))/SQRT(3)</f>
        <v>1.5270914620065603E-2</v>
      </c>
      <c r="K88" s="328">
        <f t="shared" si="37"/>
        <v>0</v>
      </c>
      <c r="L88" s="327">
        <f t="shared" si="38"/>
        <v>0</v>
      </c>
      <c r="M88" s="300" t="e">
        <f t="shared" si="39"/>
        <v>#VALUE!</v>
      </c>
      <c r="N88" s="300">
        <f t="shared" ca="1" si="33"/>
        <v>2</v>
      </c>
      <c r="O88" s="328">
        <f t="shared" ca="1" si="40"/>
        <v>0</v>
      </c>
      <c r="P88" s="314"/>
      <c r="Q88" s="314"/>
      <c r="R88" s="314"/>
      <c r="S88" s="314"/>
      <c r="T88" s="314"/>
      <c r="U88" s="314"/>
      <c r="V88" s="340" t="e">
        <f ca="1">C88*Q84%</f>
        <v>#VALUE!</v>
      </c>
      <c r="W88" s="409" t="e">
        <f t="shared" ca="1" si="41"/>
        <v>#VALUE!</v>
      </c>
      <c r="X88" s="409" t="b">
        <f>IF(C88=0,FALSE,IF(ABS((V88-ROUND(V88,W$80))/V88)*100&lt;=5,FALSE,TRUE))</f>
        <v>0</v>
      </c>
      <c r="Y88" s="409" t="e">
        <f t="shared" ca="1" si="42"/>
        <v>#VALUE!</v>
      </c>
      <c r="Z88" s="44"/>
      <c r="AA88" s="300">
        <v>10</v>
      </c>
      <c r="AB88" s="300">
        <v>2</v>
      </c>
    </row>
    <row r="89" spans="2:34" ht="15" customHeight="1">
      <c r="B89" s="653"/>
      <c r="C89" s="307">
        <f t="shared" si="30"/>
        <v>0</v>
      </c>
      <c r="D89" s="323" t="e">
        <f t="shared" si="31"/>
        <v>#VALUE!</v>
      </c>
      <c r="E89" s="324" t="e">
        <f t="shared" si="31"/>
        <v>#VALUE!</v>
      </c>
      <c r="F89" s="325" t="e">
        <f t="shared" si="34"/>
        <v>#VALUE!</v>
      </c>
      <c r="G89" s="326" t="e">
        <f t="shared" si="32"/>
        <v>#VALUE!</v>
      </c>
      <c r="H89" s="326" t="e">
        <f t="shared" si="35"/>
        <v>#VALUE!</v>
      </c>
      <c r="I89" s="323">
        <f t="shared" si="36"/>
        <v>0</v>
      </c>
      <c r="J89" s="323">
        <f>$F16*ABS($C16-AVERAGE(기본정보!$B$12:$B$13))/SQRT(3)</f>
        <v>1.5270914620065603E-2</v>
      </c>
      <c r="K89" s="328">
        <f t="shared" si="37"/>
        <v>0</v>
      </c>
      <c r="L89" s="327">
        <f t="shared" si="38"/>
        <v>0</v>
      </c>
      <c r="M89" s="300" t="e">
        <f t="shared" si="39"/>
        <v>#VALUE!</v>
      </c>
      <c r="N89" s="300">
        <f t="shared" ca="1" si="33"/>
        <v>2</v>
      </c>
      <c r="O89" s="328">
        <f t="shared" ca="1" si="40"/>
        <v>0</v>
      </c>
      <c r="P89" s="314"/>
      <c r="Q89" s="314"/>
      <c r="R89" s="314"/>
      <c r="S89" s="314"/>
      <c r="T89" s="314"/>
      <c r="U89" s="314"/>
      <c r="V89" s="340" t="e">
        <f ca="1">C89*Q84%</f>
        <v>#VALUE!</v>
      </c>
      <c r="W89" s="409" t="e">
        <f t="shared" ca="1" si="41"/>
        <v>#VALUE!</v>
      </c>
      <c r="X89" s="409" t="b">
        <f t="shared" ref="X89:X100" si="43">IF(C89=0,FALSE,IF(ABS((V89-ROUND(V89,W$80))/V89)*100&lt;=5,FALSE,TRUE))</f>
        <v>0</v>
      </c>
      <c r="Y89" s="409" t="e">
        <f t="shared" ca="1" si="42"/>
        <v>#VALUE!</v>
      </c>
      <c r="Z89" s="44"/>
      <c r="AA89" s="300" t="s">
        <v>383</v>
      </c>
      <c r="AB89" s="300">
        <v>2</v>
      </c>
    </row>
    <row r="90" spans="2:34" ht="15" customHeight="1">
      <c r="B90" s="653"/>
      <c r="C90" s="307">
        <f t="shared" si="30"/>
        <v>0</v>
      </c>
      <c r="D90" s="323" t="e">
        <f t="shared" si="31"/>
        <v>#VALUE!</v>
      </c>
      <c r="E90" s="324" t="e">
        <f t="shared" si="31"/>
        <v>#VALUE!</v>
      </c>
      <c r="F90" s="325" t="e">
        <f t="shared" si="34"/>
        <v>#VALUE!</v>
      </c>
      <c r="G90" s="326" t="e">
        <f t="shared" si="32"/>
        <v>#VALUE!</v>
      </c>
      <c r="H90" s="326" t="e">
        <f t="shared" si="35"/>
        <v>#VALUE!</v>
      </c>
      <c r="I90" s="323">
        <f t="shared" si="36"/>
        <v>0</v>
      </c>
      <c r="J90" s="323">
        <f>$F17*ABS($C17-AVERAGE(기본정보!$B$12:$B$13))/SQRT(3)</f>
        <v>1.5270914620065603E-2</v>
      </c>
      <c r="K90" s="328">
        <f t="shared" si="37"/>
        <v>0</v>
      </c>
      <c r="L90" s="327">
        <f t="shared" si="38"/>
        <v>0</v>
      </c>
      <c r="M90" s="300" t="e">
        <f t="shared" si="39"/>
        <v>#VALUE!</v>
      </c>
      <c r="N90" s="300">
        <f t="shared" ca="1" si="33"/>
        <v>2</v>
      </c>
      <c r="O90" s="328">
        <f t="shared" ca="1" si="40"/>
        <v>0</v>
      </c>
      <c r="P90" s="314"/>
      <c r="Q90" s="314"/>
      <c r="R90" s="314"/>
      <c r="S90" s="314"/>
      <c r="T90" s="314"/>
      <c r="U90" s="314"/>
      <c r="V90" s="340" t="e">
        <f ca="1">C90*Q84%</f>
        <v>#VALUE!</v>
      </c>
      <c r="W90" s="409" t="e">
        <f t="shared" ca="1" si="41"/>
        <v>#VALUE!</v>
      </c>
      <c r="X90" s="409" t="b">
        <f t="shared" si="43"/>
        <v>0</v>
      </c>
      <c r="Y90" s="409" t="e">
        <f t="shared" ca="1" si="42"/>
        <v>#VALUE!</v>
      </c>
      <c r="Z90" s="44"/>
    </row>
    <row r="91" spans="2:34" ht="15" customHeight="1">
      <c r="B91" s="653"/>
      <c r="C91" s="307">
        <f t="shared" si="30"/>
        <v>0</v>
      </c>
      <c r="D91" s="323" t="e">
        <f t="shared" si="31"/>
        <v>#VALUE!</v>
      </c>
      <c r="E91" s="324" t="e">
        <f t="shared" si="31"/>
        <v>#VALUE!</v>
      </c>
      <c r="F91" s="325" t="e">
        <f t="shared" si="34"/>
        <v>#VALUE!</v>
      </c>
      <c r="G91" s="326" t="e">
        <f t="shared" si="32"/>
        <v>#VALUE!</v>
      </c>
      <c r="H91" s="326" t="e">
        <f t="shared" si="35"/>
        <v>#VALUE!</v>
      </c>
      <c r="I91" s="323">
        <f t="shared" si="36"/>
        <v>0</v>
      </c>
      <c r="J91" s="323">
        <f>$F18*ABS($C18-AVERAGE(기본정보!$B$12:$B$13))/SQRT(3)</f>
        <v>1.5270914620065603E-2</v>
      </c>
      <c r="K91" s="328">
        <f t="shared" si="37"/>
        <v>0</v>
      </c>
      <c r="L91" s="327">
        <f t="shared" si="38"/>
        <v>0</v>
      </c>
      <c r="M91" s="300" t="e">
        <f t="shared" si="39"/>
        <v>#VALUE!</v>
      </c>
      <c r="N91" s="300">
        <f t="shared" ca="1" si="33"/>
        <v>2</v>
      </c>
      <c r="O91" s="328">
        <f t="shared" ca="1" si="40"/>
        <v>0</v>
      </c>
      <c r="P91" s="314"/>
      <c r="Q91" s="314"/>
      <c r="R91" s="314"/>
      <c r="S91" s="314"/>
      <c r="T91" s="314"/>
      <c r="U91" s="314"/>
      <c r="V91" s="340" t="e">
        <f ca="1">C91*Q84%</f>
        <v>#VALUE!</v>
      </c>
      <c r="W91" s="409" t="e">
        <f t="shared" ca="1" si="41"/>
        <v>#VALUE!</v>
      </c>
      <c r="X91" s="409" t="b">
        <f t="shared" si="43"/>
        <v>0</v>
      </c>
      <c r="Y91" s="409" t="e">
        <f t="shared" ca="1" si="42"/>
        <v>#VALUE!</v>
      </c>
      <c r="Z91" s="44"/>
      <c r="AA91" s="662" t="s">
        <v>384</v>
      </c>
      <c r="AB91" s="684" t="s">
        <v>305</v>
      </c>
      <c r="AC91" s="682"/>
      <c r="AD91" s="682"/>
      <c r="AE91" s="682"/>
      <c r="AF91" s="682"/>
      <c r="AG91" s="682"/>
      <c r="AH91" s="683"/>
    </row>
    <row r="92" spans="2:34" ht="15" customHeight="1">
      <c r="B92" s="653"/>
      <c r="C92" s="307">
        <f t="shared" si="30"/>
        <v>0</v>
      </c>
      <c r="D92" s="323" t="e">
        <f t="shared" si="31"/>
        <v>#VALUE!</v>
      </c>
      <c r="E92" s="324" t="e">
        <f t="shared" si="31"/>
        <v>#VALUE!</v>
      </c>
      <c r="F92" s="325" t="e">
        <f t="shared" si="34"/>
        <v>#VALUE!</v>
      </c>
      <c r="G92" s="326" t="e">
        <f t="shared" si="32"/>
        <v>#VALUE!</v>
      </c>
      <c r="H92" s="326" t="e">
        <f t="shared" si="35"/>
        <v>#VALUE!</v>
      </c>
      <c r="I92" s="323">
        <f t="shared" si="36"/>
        <v>0</v>
      </c>
      <c r="J92" s="323">
        <f>$F19*ABS($C19-AVERAGE(기본정보!$B$12:$B$13))/SQRT(3)</f>
        <v>1.5270914620065603E-2</v>
      </c>
      <c r="K92" s="328">
        <f t="shared" si="37"/>
        <v>0</v>
      </c>
      <c r="L92" s="327">
        <f t="shared" si="38"/>
        <v>0</v>
      </c>
      <c r="M92" s="300" t="e">
        <f t="shared" si="39"/>
        <v>#VALUE!</v>
      </c>
      <c r="N92" s="300">
        <f t="shared" ca="1" si="33"/>
        <v>2</v>
      </c>
      <c r="O92" s="328">
        <f t="shared" ca="1" si="40"/>
        <v>0</v>
      </c>
      <c r="P92" s="314"/>
      <c r="Q92" s="314"/>
      <c r="R92" s="314"/>
      <c r="S92" s="314"/>
      <c r="T92" s="314"/>
      <c r="U92" s="314"/>
      <c r="V92" s="340" t="e">
        <f ca="1">C92*Q84%</f>
        <v>#VALUE!</v>
      </c>
      <c r="W92" s="409" t="e">
        <f t="shared" ca="1" si="41"/>
        <v>#VALUE!</v>
      </c>
      <c r="X92" s="409" t="b">
        <f t="shared" si="43"/>
        <v>0</v>
      </c>
      <c r="Y92" s="409" t="e">
        <f t="shared" ca="1" si="42"/>
        <v>#VALUE!</v>
      </c>
      <c r="Z92" s="44"/>
      <c r="AA92" s="651"/>
      <c r="AB92" s="418" t="s">
        <v>341</v>
      </c>
      <c r="AC92" s="418" t="s">
        <v>387</v>
      </c>
      <c r="AD92" s="418" t="s">
        <v>388</v>
      </c>
      <c r="AE92" s="418" t="s">
        <v>389</v>
      </c>
      <c r="AF92" s="418" t="s">
        <v>67</v>
      </c>
      <c r="AG92" s="418" t="s">
        <v>390</v>
      </c>
      <c r="AH92" s="418" t="s">
        <v>391</v>
      </c>
    </row>
    <row r="93" spans="2:34" ht="15" customHeight="1">
      <c r="B93" s="653"/>
      <c r="C93" s="307">
        <f t="shared" si="30"/>
        <v>0</v>
      </c>
      <c r="D93" s="323" t="e">
        <f t="shared" si="31"/>
        <v>#VALUE!</v>
      </c>
      <c r="E93" s="324" t="e">
        <f t="shared" si="31"/>
        <v>#VALUE!</v>
      </c>
      <c r="F93" s="325" t="e">
        <f t="shared" si="34"/>
        <v>#VALUE!</v>
      </c>
      <c r="G93" s="326" t="e">
        <f t="shared" si="32"/>
        <v>#VALUE!</v>
      </c>
      <c r="H93" s="326" t="e">
        <f t="shared" si="35"/>
        <v>#VALUE!</v>
      </c>
      <c r="I93" s="323">
        <f t="shared" si="36"/>
        <v>0</v>
      </c>
      <c r="J93" s="323">
        <f>$F20*ABS($C20-AVERAGE(기본정보!$B$12:$B$13))/SQRT(3)</f>
        <v>1.5270914620065603E-2</v>
      </c>
      <c r="K93" s="328">
        <f t="shared" si="37"/>
        <v>0</v>
      </c>
      <c r="L93" s="327">
        <f t="shared" si="38"/>
        <v>0</v>
      </c>
      <c r="M93" s="300" t="e">
        <f t="shared" si="39"/>
        <v>#VALUE!</v>
      </c>
      <c r="N93" s="300">
        <f t="shared" ca="1" si="33"/>
        <v>2</v>
      </c>
      <c r="O93" s="328">
        <f t="shared" ca="1" si="40"/>
        <v>0</v>
      </c>
      <c r="P93" s="314"/>
      <c r="Q93" s="314"/>
      <c r="R93" s="314"/>
      <c r="S93" s="314"/>
      <c r="T93" s="314"/>
      <c r="U93" s="314"/>
      <c r="V93" s="340" t="e">
        <f ca="1">C93*Q84%</f>
        <v>#VALUE!</v>
      </c>
      <c r="W93" s="409" t="e">
        <f t="shared" ca="1" si="41"/>
        <v>#VALUE!</v>
      </c>
      <c r="X93" s="409" t="b">
        <f t="shared" si="43"/>
        <v>0</v>
      </c>
      <c r="Y93" s="409" t="e">
        <f t="shared" ca="1" si="42"/>
        <v>#VALUE!</v>
      </c>
      <c r="Z93" s="44"/>
      <c r="AA93" s="418" t="s">
        <v>282</v>
      </c>
      <c r="AB93" s="300">
        <v>1</v>
      </c>
      <c r="AC93" s="300">
        <v>9.8066500000000001E-2</v>
      </c>
      <c r="AD93" s="300">
        <v>9.8066499999999994</v>
      </c>
      <c r="AE93" s="300">
        <v>7.0615519999999996E-3</v>
      </c>
      <c r="AF93" s="300">
        <v>0.1129848</v>
      </c>
      <c r="AG93" s="300">
        <v>1.355818</v>
      </c>
      <c r="AH93" s="300">
        <v>0.01</v>
      </c>
    </row>
    <row r="94" spans="2:34" ht="15" customHeight="1">
      <c r="B94" s="653"/>
      <c r="C94" s="307">
        <f t="shared" si="30"/>
        <v>0</v>
      </c>
      <c r="D94" s="323" t="e">
        <f t="shared" si="31"/>
        <v>#VALUE!</v>
      </c>
      <c r="E94" s="324" t="e">
        <f t="shared" si="31"/>
        <v>#VALUE!</v>
      </c>
      <c r="F94" s="325" t="e">
        <f t="shared" si="34"/>
        <v>#VALUE!</v>
      </c>
      <c r="G94" s="326" t="e">
        <f t="shared" si="32"/>
        <v>#VALUE!</v>
      </c>
      <c r="H94" s="326" t="e">
        <f t="shared" si="35"/>
        <v>#VALUE!</v>
      </c>
      <c r="I94" s="323">
        <f t="shared" si="36"/>
        <v>0</v>
      </c>
      <c r="J94" s="323">
        <f>$F21*ABS($C21-AVERAGE(기본정보!$B$12:$B$13))/SQRT(3)</f>
        <v>1.5270914620065603E-2</v>
      </c>
      <c r="K94" s="328">
        <f t="shared" si="37"/>
        <v>0</v>
      </c>
      <c r="L94" s="327">
        <f t="shared" si="38"/>
        <v>0</v>
      </c>
      <c r="M94" s="300" t="e">
        <f t="shared" si="39"/>
        <v>#VALUE!</v>
      </c>
      <c r="N94" s="300">
        <f t="shared" ca="1" si="33"/>
        <v>2</v>
      </c>
      <c r="O94" s="328">
        <f t="shared" ca="1" si="40"/>
        <v>0</v>
      </c>
      <c r="P94" s="314"/>
      <c r="Q94" s="314"/>
      <c r="R94" s="314"/>
      <c r="S94" s="314"/>
      <c r="T94" s="314"/>
      <c r="U94" s="314"/>
      <c r="V94" s="340" t="e">
        <f ca="1">C94*Q84%</f>
        <v>#VALUE!</v>
      </c>
      <c r="W94" s="409" t="e">
        <f t="shared" ca="1" si="41"/>
        <v>#VALUE!</v>
      </c>
      <c r="X94" s="409" t="b">
        <f t="shared" si="43"/>
        <v>0</v>
      </c>
      <c r="Y94" s="409" t="e">
        <f t="shared" ca="1" si="42"/>
        <v>#VALUE!</v>
      </c>
      <c r="Z94" s="44"/>
    </row>
    <row r="95" spans="2:34" ht="15" customHeight="1">
      <c r="B95" s="653"/>
      <c r="C95" s="307">
        <f t="shared" si="30"/>
        <v>0</v>
      </c>
      <c r="D95" s="323" t="e">
        <f t="shared" si="31"/>
        <v>#VALUE!</v>
      </c>
      <c r="E95" s="324" t="e">
        <f t="shared" si="31"/>
        <v>#VALUE!</v>
      </c>
      <c r="F95" s="325" t="e">
        <f t="shared" si="34"/>
        <v>#VALUE!</v>
      </c>
      <c r="G95" s="326" t="e">
        <f t="shared" si="32"/>
        <v>#VALUE!</v>
      </c>
      <c r="H95" s="326" t="e">
        <f t="shared" si="35"/>
        <v>#VALUE!</v>
      </c>
      <c r="I95" s="323">
        <f t="shared" si="36"/>
        <v>0</v>
      </c>
      <c r="J95" s="323">
        <f>$F22*ABS($C22-AVERAGE(기본정보!$B$12:$B$13))/SQRT(3)</f>
        <v>1.5270914620065603E-2</v>
      </c>
      <c r="K95" s="328">
        <f t="shared" si="37"/>
        <v>0</v>
      </c>
      <c r="L95" s="327">
        <f t="shared" si="38"/>
        <v>0</v>
      </c>
      <c r="M95" s="300" t="e">
        <f t="shared" si="39"/>
        <v>#VALUE!</v>
      </c>
      <c r="N95" s="300">
        <f t="shared" ca="1" si="33"/>
        <v>2</v>
      </c>
      <c r="O95" s="328">
        <f t="shared" ca="1" si="40"/>
        <v>0</v>
      </c>
      <c r="P95" s="314"/>
      <c r="Q95" s="314"/>
      <c r="R95" s="314"/>
      <c r="S95" s="314"/>
      <c r="T95" s="314"/>
      <c r="U95" s="314"/>
      <c r="V95" s="340" t="e">
        <f ca="1">C95*Q84%</f>
        <v>#VALUE!</v>
      </c>
      <c r="W95" s="409" t="e">
        <f t="shared" ca="1" si="41"/>
        <v>#VALUE!</v>
      </c>
      <c r="X95" s="409" t="b">
        <f t="shared" si="43"/>
        <v>0</v>
      </c>
      <c r="Y95" s="409" t="e">
        <f t="shared" ca="1" si="42"/>
        <v>#VALUE!</v>
      </c>
      <c r="Z95" s="44"/>
    </row>
    <row r="96" spans="2:34" ht="15" customHeight="1">
      <c r="B96" s="653"/>
      <c r="C96" s="307">
        <f t="shared" si="30"/>
        <v>0</v>
      </c>
      <c r="D96" s="323" t="e">
        <f t="shared" si="31"/>
        <v>#VALUE!</v>
      </c>
      <c r="E96" s="324" t="e">
        <f t="shared" si="31"/>
        <v>#VALUE!</v>
      </c>
      <c r="F96" s="325" t="e">
        <f t="shared" si="34"/>
        <v>#VALUE!</v>
      </c>
      <c r="G96" s="326" t="e">
        <f t="shared" si="32"/>
        <v>#VALUE!</v>
      </c>
      <c r="H96" s="326" t="e">
        <f t="shared" si="35"/>
        <v>#VALUE!</v>
      </c>
      <c r="I96" s="323">
        <f t="shared" si="36"/>
        <v>0</v>
      </c>
      <c r="J96" s="323">
        <f>$F23*ABS($C23-AVERAGE(기본정보!$B$12:$B$13))/SQRT(3)</f>
        <v>1.5270914620065603E-2</v>
      </c>
      <c r="K96" s="328">
        <f t="shared" si="37"/>
        <v>0</v>
      </c>
      <c r="L96" s="327">
        <f t="shared" si="38"/>
        <v>0</v>
      </c>
      <c r="M96" s="300" t="e">
        <f t="shared" si="39"/>
        <v>#VALUE!</v>
      </c>
      <c r="N96" s="300">
        <f t="shared" ca="1" si="33"/>
        <v>2</v>
      </c>
      <c r="O96" s="328">
        <f t="shared" ca="1" si="40"/>
        <v>0</v>
      </c>
      <c r="P96" s="314"/>
      <c r="Q96" s="314"/>
      <c r="R96" s="314"/>
      <c r="S96" s="314"/>
      <c r="T96" s="314"/>
      <c r="U96" s="314"/>
      <c r="V96" s="340" t="e">
        <f ca="1">C96*Q84%</f>
        <v>#VALUE!</v>
      </c>
      <c r="W96" s="409" t="e">
        <f t="shared" ca="1" si="41"/>
        <v>#VALUE!</v>
      </c>
      <c r="X96" s="409" t="b">
        <f t="shared" si="43"/>
        <v>0</v>
      </c>
      <c r="Y96" s="409" t="e">
        <f t="shared" ca="1" si="42"/>
        <v>#VALUE!</v>
      </c>
      <c r="Z96" s="44"/>
    </row>
    <row r="97" spans="2:26" ht="15" customHeight="1">
      <c r="B97" s="653"/>
      <c r="C97" s="307">
        <f t="shared" si="30"/>
        <v>0</v>
      </c>
      <c r="D97" s="323" t="e">
        <f t="shared" si="31"/>
        <v>#VALUE!</v>
      </c>
      <c r="E97" s="324" t="e">
        <f t="shared" si="31"/>
        <v>#VALUE!</v>
      </c>
      <c r="F97" s="325" t="e">
        <f t="shared" si="34"/>
        <v>#VALUE!</v>
      </c>
      <c r="G97" s="326" t="e">
        <f t="shared" si="32"/>
        <v>#VALUE!</v>
      </c>
      <c r="H97" s="326" t="e">
        <f t="shared" si="35"/>
        <v>#VALUE!</v>
      </c>
      <c r="I97" s="323">
        <f t="shared" si="36"/>
        <v>0</v>
      </c>
      <c r="J97" s="323">
        <f>$F24*ABS($C24-AVERAGE(기본정보!$B$12:$B$13))/SQRT(3)</f>
        <v>1.5270914620065603E-2</v>
      </c>
      <c r="K97" s="328">
        <f t="shared" si="37"/>
        <v>0</v>
      </c>
      <c r="L97" s="327">
        <f t="shared" si="38"/>
        <v>0</v>
      </c>
      <c r="M97" s="300" t="e">
        <f t="shared" si="39"/>
        <v>#VALUE!</v>
      </c>
      <c r="N97" s="300">
        <f t="shared" ca="1" si="33"/>
        <v>2</v>
      </c>
      <c r="O97" s="328">
        <f t="shared" ca="1" si="40"/>
        <v>0</v>
      </c>
      <c r="P97" s="314"/>
      <c r="Q97" s="314"/>
      <c r="R97" s="314"/>
      <c r="S97" s="314"/>
      <c r="T97" s="314"/>
      <c r="U97" s="314"/>
      <c r="V97" s="340" t="e">
        <f ca="1">C97*Q84%</f>
        <v>#VALUE!</v>
      </c>
      <c r="W97" s="409" t="e">
        <f t="shared" ca="1" si="41"/>
        <v>#VALUE!</v>
      </c>
      <c r="X97" s="409" t="b">
        <f t="shared" si="43"/>
        <v>0</v>
      </c>
      <c r="Y97" s="409" t="e">
        <f t="shared" ca="1" si="42"/>
        <v>#VALUE!</v>
      </c>
      <c r="Z97" s="44"/>
    </row>
    <row r="98" spans="2:26" ht="15" customHeight="1">
      <c r="B98" s="653"/>
      <c r="C98" s="307">
        <f t="shared" si="30"/>
        <v>0</v>
      </c>
      <c r="D98" s="323" t="e">
        <f t="shared" si="31"/>
        <v>#VALUE!</v>
      </c>
      <c r="E98" s="324" t="e">
        <f t="shared" si="31"/>
        <v>#VALUE!</v>
      </c>
      <c r="F98" s="325" t="e">
        <f t="shared" si="34"/>
        <v>#VALUE!</v>
      </c>
      <c r="G98" s="326" t="e">
        <f t="shared" si="32"/>
        <v>#VALUE!</v>
      </c>
      <c r="H98" s="326" t="e">
        <f t="shared" si="35"/>
        <v>#VALUE!</v>
      </c>
      <c r="I98" s="323">
        <f t="shared" si="36"/>
        <v>0</v>
      </c>
      <c r="J98" s="323">
        <f>$F25*ABS($C25-AVERAGE(기본정보!$B$12:$B$13))/SQRT(3)</f>
        <v>1.5270914620065603E-2</v>
      </c>
      <c r="K98" s="328">
        <f t="shared" si="37"/>
        <v>0</v>
      </c>
      <c r="L98" s="327">
        <f t="shared" si="38"/>
        <v>0</v>
      </c>
      <c r="M98" s="300" t="e">
        <f t="shared" si="39"/>
        <v>#VALUE!</v>
      </c>
      <c r="N98" s="300">
        <f t="shared" ca="1" si="33"/>
        <v>2</v>
      </c>
      <c r="O98" s="328">
        <f t="shared" ca="1" si="40"/>
        <v>0</v>
      </c>
      <c r="P98" s="314"/>
      <c r="Q98" s="314"/>
      <c r="R98" s="314"/>
      <c r="S98" s="314"/>
      <c r="T98" s="314"/>
      <c r="U98" s="314"/>
      <c r="V98" s="340" t="e">
        <f ca="1">C98*Q84%</f>
        <v>#VALUE!</v>
      </c>
      <c r="W98" s="409" t="e">
        <f t="shared" ca="1" si="41"/>
        <v>#VALUE!</v>
      </c>
      <c r="X98" s="409" t="b">
        <f t="shared" si="43"/>
        <v>0</v>
      </c>
      <c r="Y98" s="409" t="e">
        <f t="shared" ca="1" si="42"/>
        <v>#VALUE!</v>
      </c>
      <c r="Z98" s="44"/>
    </row>
    <row r="99" spans="2:26" ht="15" customHeight="1">
      <c r="B99" s="653"/>
      <c r="C99" s="329">
        <f t="shared" si="30"/>
        <v>0</v>
      </c>
      <c r="D99" s="330" t="e">
        <f t="shared" si="31"/>
        <v>#VALUE!</v>
      </c>
      <c r="E99" s="331" t="e">
        <f t="shared" si="31"/>
        <v>#VALUE!</v>
      </c>
      <c r="F99" s="332" t="e">
        <f t="shared" si="34"/>
        <v>#VALUE!</v>
      </c>
      <c r="G99" s="333" t="e">
        <f t="shared" si="32"/>
        <v>#VALUE!</v>
      </c>
      <c r="H99" s="333" t="e">
        <f t="shared" si="35"/>
        <v>#VALUE!</v>
      </c>
      <c r="I99" s="330">
        <f t="shared" si="36"/>
        <v>0</v>
      </c>
      <c r="J99" s="330">
        <f>$F26*ABS($C26-AVERAGE(기본정보!$B$12:$B$13))/SQRT(3)</f>
        <v>1.5270914620065603E-2</v>
      </c>
      <c r="K99" s="334">
        <f t="shared" si="37"/>
        <v>0</v>
      </c>
      <c r="L99" s="327">
        <f t="shared" si="38"/>
        <v>0</v>
      </c>
      <c r="M99" s="300" t="e">
        <f t="shared" si="39"/>
        <v>#VALUE!</v>
      </c>
      <c r="N99" s="300">
        <f t="shared" ca="1" si="33"/>
        <v>2</v>
      </c>
      <c r="O99" s="334">
        <f t="shared" ca="1" si="40"/>
        <v>0</v>
      </c>
      <c r="P99" s="314"/>
      <c r="Q99" s="314"/>
      <c r="R99" s="314"/>
      <c r="S99" s="314"/>
      <c r="T99" s="314"/>
      <c r="U99" s="314"/>
      <c r="V99" s="340" t="e">
        <f ca="1">C99*Q84%</f>
        <v>#VALUE!</v>
      </c>
      <c r="W99" s="409" t="e">
        <f t="shared" ca="1" si="41"/>
        <v>#VALUE!</v>
      </c>
      <c r="X99" s="409" t="b">
        <f t="shared" si="43"/>
        <v>0</v>
      </c>
      <c r="Y99" s="409" t="e">
        <f t="shared" ca="1" si="42"/>
        <v>#VALUE!</v>
      </c>
      <c r="Z99" s="44"/>
    </row>
    <row r="100" spans="2:26" ht="15" customHeight="1">
      <c r="B100" s="654"/>
      <c r="C100" s="315">
        <f t="shared" si="30"/>
        <v>0</v>
      </c>
      <c r="D100" s="335" t="e">
        <f t="shared" ref="D100:E100" si="44">O53</f>
        <v>#VALUE!</v>
      </c>
      <c r="E100" s="336" t="e">
        <f t="shared" si="44"/>
        <v>#VALUE!</v>
      </c>
      <c r="F100" s="337" t="e">
        <f t="shared" si="34"/>
        <v>#VALUE!</v>
      </c>
      <c r="G100" s="338" t="e">
        <f t="shared" si="32"/>
        <v>#VALUE!</v>
      </c>
      <c r="H100" s="338" t="e">
        <f t="shared" si="35"/>
        <v>#VALUE!</v>
      </c>
      <c r="I100" s="335">
        <f t="shared" si="36"/>
        <v>0</v>
      </c>
      <c r="J100" s="335">
        <f>$F27*ABS($C27-AVERAGE(기본정보!$B$12:$B$13))/SQRT(3)</f>
        <v>1.5270914620065603E-2</v>
      </c>
      <c r="K100" s="339">
        <f t="shared" si="37"/>
        <v>0</v>
      </c>
      <c r="L100" s="327">
        <f t="shared" si="38"/>
        <v>0</v>
      </c>
      <c r="M100" s="300" t="e">
        <f t="shared" si="39"/>
        <v>#VALUE!</v>
      </c>
      <c r="N100" s="300">
        <f t="shared" ca="1" si="33"/>
        <v>2</v>
      </c>
      <c r="O100" s="339">
        <f t="shared" ca="1" si="40"/>
        <v>0</v>
      </c>
      <c r="P100" s="314"/>
      <c r="Q100" s="314"/>
      <c r="R100" s="314"/>
      <c r="S100" s="314"/>
      <c r="T100" s="314"/>
      <c r="U100" s="314"/>
      <c r="V100" s="408" t="e">
        <f ca="1">C100*Q84%</f>
        <v>#VALUE!</v>
      </c>
      <c r="W100" s="410" t="e">
        <f t="shared" ca="1" si="41"/>
        <v>#VALUE!</v>
      </c>
      <c r="X100" s="410" t="b">
        <f t="shared" si="43"/>
        <v>0</v>
      </c>
      <c r="Y100" s="410" t="e">
        <f t="shared" ca="1" si="42"/>
        <v>#VALUE!</v>
      </c>
      <c r="Z100" s="44"/>
    </row>
    <row r="101" spans="2:26" ht="15" customHeight="1">
      <c r="B101" s="652" t="s">
        <v>288</v>
      </c>
      <c r="C101" s="186">
        <f>E54</f>
        <v>0</v>
      </c>
      <c r="D101" s="305"/>
      <c r="E101" s="306"/>
      <c r="F101" s="187"/>
      <c r="G101" s="188"/>
      <c r="H101" s="188"/>
      <c r="I101" s="188"/>
      <c r="J101" s="188"/>
      <c r="K101" s="234"/>
      <c r="L101" s="189"/>
      <c r="M101" s="190"/>
      <c r="N101" s="235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44"/>
    </row>
    <row r="102" spans="2:26" ht="15" customHeight="1">
      <c r="B102" s="653"/>
      <c r="C102" s="307">
        <f t="shared" si="30"/>
        <v>0</v>
      </c>
      <c r="D102" s="192"/>
      <c r="E102" s="193"/>
      <c r="F102" s="308"/>
      <c r="G102" s="309"/>
      <c r="H102" s="309"/>
      <c r="I102" s="309"/>
      <c r="J102" s="309"/>
      <c r="K102" s="310"/>
      <c r="L102" s="311"/>
      <c r="M102" s="312"/>
      <c r="N102" s="313"/>
      <c r="O102" s="314"/>
      <c r="P102" s="314"/>
      <c r="Q102" s="314"/>
      <c r="R102" s="314"/>
      <c r="S102" s="314"/>
      <c r="T102" s="314"/>
      <c r="U102" s="314"/>
      <c r="V102" s="314"/>
      <c r="W102" s="314"/>
      <c r="X102" s="314"/>
      <c r="Y102" s="314"/>
      <c r="Z102" s="44"/>
    </row>
    <row r="103" spans="2:26" ht="15" customHeight="1">
      <c r="B103" s="654"/>
      <c r="C103" s="315">
        <f t="shared" si="30"/>
        <v>0</v>
      </c>
      <c r="D103" s="194"/>
      <c r="E103" s="242"/>
      <c r="F103" s="316"/>
      <c r="G103" s="317"/>
      <c r="H103" s="317"/>
      <c r="I103" s="317"/>
      <c r="J103" s="317"/>
      <c r="K103" s="318"/>
      <c r="L103" s="319"/>
      <c r="M103" s="320"/>
      <c r="N103" s="321"/>
      <c r="O103" s="322"/>
      <c r="P103" s="322"/>
      <c r="Q103" s="322"/>
      <c r="R103" s="322"/>
      <c r="S103" s="322"/>
      <c r="T103" s="322"/>
      <c r="U103" s="322"/>
      <c r="V103" s="322"/>
      <c r="W103" s="322"/>
      <c r="X103" s="322"/>
      <c r="Y103" s="322"/>
      <c r="Z103" s="44"/>
    </row>
    <row r="104" spans="2:26" ht="15" customHeight="1">
      <c r="B104" s="652" t="s">
        <v>353</v>
      </c>
      <c r="C104" s="186">
        <f t="shared" si="30"/>
        <v>0</v>
      </c>
      <c r="D104" s="80" t="e">
        <f>O57</f>
        <v>#VALUE!</v>
      </c>
      <c r="E104" s="79" t="e">
        <f>P57</f>
        <v>#VALUE!</v>
      </c>
      <c r="F104" s="187"/>
      <c r="G104" s="188"/>
      <c r="H104" s="188"/>
      <c r="I104" s="188"/>
      <c r="J104" s="188"/>
      <c r="K104" s="234"/>
      <c r="L104" s="189"/>
      <c r="M104" s="190"/>
      <c r="N104" s="235"/>
      <c r="O104" s="191"/>
      <c r="P104" s="237"/>
      <c r="Q104" s="191"/>
      <c r="R104" s="191"/>
      <c r="S104" s="191"/>
      <c r="T104" s="191"/>
      <c r="U104" s="191"/>
      <c r="V104" s="191"/>
      <c r="W104" s="191"/>
      <c r="X104" s="191"/>
      <c r="Y104" s="191"/>
      <c r="Z104" s="44"/>
    </row>
    <row r="105" spans="2:26" ht="15" customHeight="1">
      <c r="B105" s="653"/>
      <c r="C105" s="307">
        <f t="shared" si="30"/>
        <v>0</v>
      </c>
      <c r="D105" s="323" t="e">
        <f t="shared" ref="D105:E120" si="45">O58</f>
        <v>#VALUE!</v>
      </c>
      <c r="E105" s="324" t="e">
        <f t="shared" si="45"/>
        <v>#VALUE!</v>
      </c>
      <c r="F105" s="325" t="e">
        <f t="shared" ref="F105:F121" si="46">IF(D105=0,0,(E105/D105*100)/SQRT(3))</f>
        <v>#VALUE!</v>
      </c>
      <c r="G105" s="326" t="e">
        <f t="shared" ref="G105:G121" si="47">IF(D105=0,0,SQRT(($Q$6^2)/(12*D105^2))*100)</f>
        <v>#VALUE!</v>
      </c>
      <c r="H105" s="326" t="e">
        <f t="shared" ref="H105:H121" si="48">IF(D105=0,0,SQRT(SUMSQ(I105:K105)))</f>
        <v>#VALUE!</v>
      </c>
      <c r="I105" s="231">
        <f>MAX(N$10:N$27)/2</f>
        <v>0</v>
      </c>
      <c r="J105" s="232">
        <f>$F11*ABS($C11-AVERAGE(기본정보!$B$12:$B$13))/SQRT(3)</f>
        <v>1.5270914620065603E-2</v>
      </c>
      <c r="K105" s="233">
        <f>$O11/SQRT(3)</f>
        <v>0</v>
      </c>
      <c r="L105" s="327">
        <f>IF(C105=0,0,IF(D105="","",SQRT(SUMSQ(F105:H105))))</f>
        <v>0</v>
      </c>
      <c r="M105" s="300" t="e">
        <f t="shared" ref="M105:M121" si="49">IF(F105=0,"∞",IF(ROUNDDOWN(L105^4/(F105^4/2),0)&gt;=10,"∞",ROUNDDOWN(L105^4/(F105^4/2),0)))</f>
        <v>#VALUE!</v>
      </c>
      <c r="N105" s="300">
        <f ca="1">IF(C105=0,2,OFFSET($AB$78,MATCH(M105,$AA$79:$AA$89),0))</f>
        <v>2</v>
      </c>
      <c r="O105" s="328">
        <f ca="1">L105*MAX(N$105:N$121)</f>
        <v>0</v>
      </c>
      <c r="P105" s="340" t="e">
        <f>IF(D105=0,0,K$5*100)</f>
        <v>#VALUE!</v>
      </c>
      <c r="Q105" s="328" t="e">
        <f ca="1">MAX(O105:P121)</f>
        <v>#VALUE!</v>
      </c>
      <c r="R105" s="300" t="e">
        <f ca="1">OFFSET($AG$77,COUNTIF($AF$78:$AF$84,"&lt;="&amp;Q105),0)+1</f>
        <v>#VALUE!</v>
      </c>
      <c r="S105" s="416" t="b">
        <f>IF(C104=0,FALSE,IF(ABS((Q105-ROUND(Q105,R$80))/Q105)*100&lt;=5,FALSE,TRUE))</f>
        <v>0</v>
      </c>
      <c r="T105" s="394" t="e">
        <f ca="1">IF(S105=TRUE,ROUNDUP(Q105,R$80),ROUND(Q105,R$80))</f>
        <v>#VALUE!</v>
      </c>
      <c r="U105" s="328" t="e">
        <f>IF(E105="","",IF(Q105=MAX(O105:O121),"","초과"))</f>
        <v>#VALUE!</v>
      </c>
      <c r="V105" s="340" t="e">
        <f ca="1">C105*Q105%</f>
        <v>#VALUE!</v>
      </c>
      <c r="W105" s="409" t="e">
        <f ca="1">OFFSET($AG$77,COUNTIF($AF$78:$AF$84,"&lt;="&amp;V105),0)+1</f>
        <v>#VALUE!</v>
      </c>
      <c r="X105" s="409" t="b">
        <f>IF(C105=0,FALSE,IF(ABS((V105-ROUND(V105,W$80))/V105)*100&lt;=5,FALSE,TRUE))</f>
        <v>0</v>
      </c>
      <c r="Y105" s="409" t="e">
        <f ca="1">IF(X105=TRUE,ROUNDUP(V105,W$80),ROUND(V105,W$80))</f>
        <v>#VALUE!</v>
      </c>
      <c r="Z105" s="44"/>
    </row>
    <row r="106" spans="2:26" ht="15" customHeight="1">
      <c r="B106" s="653"/>
      <c r="C106" s="307">
        <f t="shared" si="30"/>
        <v>0</v>
      </c>
      <c r="D106" s="323" t="e">
        <f t="shared" si="45"/>
        <v>#VALUE!</v>
      </c>
      <c r="E106" s="324" t="e">
        <f t="shared" si="45"/>
        <v>#VALUE!</v>
      </c>
      <c r="F106" s="325" t="e">
        <f t="shared" si="46"/>
        <v>#VALUE!</v>
      </c>
      <c r="G106" s="326" t="e">
        <f t="shared" si="47"/>
        <v>#VALUE!</v>
      </c>
      <c r="H106" s="326" t="e">
        <f t="shared" si="48"/>
        <v>#VALUE!</v>
      </c>
      <c r="I106" s="323">
        <f t="shared" ref="I106:I121" si="50">MAX(N$10:N$27)/2</f>
        <v>0</v>
      </c>
      <c r="J106" s="323">
        <f>$F12*ABS($C12-AVERAGE(기본정보!$B$12:$B$13))/SQRT(3)</f>
        <v>1.5270914620065603E-2</v>
      </c>
      <c r="K106" s="328">
        <f t="shared" ref="K106:K121" si="51">$O12/SQRT(3)</f>
        <v>0</v>
      </c>
      <c r="L106" s="327">
        <f t="shared" ref="L106:L121" si="52">IF(C106=0,0,IF(D106="","",SQRT(SUMSQ(F106:H106))))</f>
        <v>0</v>
      </c>
      <c r="M106" s="300" t="e">
        <f t="shared" si="49"/>
        <v>#VALUE!</v>
      </c>
      <c r="N106" s="300">
        <f t="shared" ref="N106:N121" ca="1" si="53">IF(C106=0,2,OFFSET($AB$78,MATCH(M106,$AA$79:$AA$89),0))</f>
        <v>2</v>
      </c>
      <c r="O106" s="328">
        <f t="shared" ref="O106:O121" ca="1" si="54">L106*MAX(N$105:N$121)</f>
        <v>0</v>
      </c>
      <c r="P106" s="341"/>
      <c r="Q106" s="314"/>
      <c r="R106" s="314"/>
      <c r="S106" s="314"/>
      <c r="T106" s="314"/>
      <c r="U106" s="314"/>
      <c r="V106" s="340" t="e">
        <f ca="1">C106*Q105%</f>
        <v>#VALUE!</v>
      </c>
      <c r="W106" s="409" t="e">
        <f t="shared" ref="W106:W121" ca="1" si="55">OFFSET($AG$77,COUNTIF($AF$78:$AF$84,"&lt;="&amp;V106),0)+1</f>
        <v>#VALUE!</v>
      </c>
      <c r="X106" s="409" t="b">
        <f>IF(C106=0,FALSE,IF(ABS((V106-ROUND(V106,W$80))/V106)*100&lt;=5,FALSE,TRUE))</f>
        <v>0</v>
      </c>
      <c r="Y106" s="409" t="e">
        <f t="shared" ref="Y106:Y121" ca="1" si="56">IF(X106=TRUE,ROUNDUP(V106,W$80),ROUND(V106,W$80))</f>
        <v>#VALUE!</v>
      </c>
      <c r="Z106" s="44"/>
    </row>
    <row r="107" spans="2:26" ht="15" customHeight="1">
      <c r="B107" s="653"/>
      <c r="C107" s="307">
        <f t="shared" si="30"/>
        <v>0</v>
      </c>
      <c r="D107" s="323" t="e">
        <f t="shared" si="45"/>
        <v>#VALUE!</v>
      </c>
      <c r="E107" s="324" t="e">
        <f t="shared" si="45"/>
        <v>#VALUE!</v>
      </c>
      <c r="F107" s="325" t="e">
        <f t="shared" si="46"/>
        <v>#VALUE!</v>
      </c>
      <c r="G107" s="326" t="e">
        <f t="shared" si="47"/>
        <v>#VALUE!</v>
      </c>
      <c r="H107" s="326" t="e">
        <f t="shared" si="48"/>
        <v>#VALUE!</v>
      </c>
      <c r="I107" s="323">
        <f t="shared" si="50"/>
        <v>0</v>
      </c>
      <c r="J107" s="323">
        <f>$F13*ABS($C13-AVERAGE(기본정보!$B$12:$B$13))/SQRT(3)</f>
        <v>1.5270914620065603E-2</v>
      </c>
      <c r="K107" s="328">
        <f t="shared" si="51"/>
        <v>0</v>
      </c>
      <c r="L107" s="327">
        <f t="shared" si="52"/>
        <v>0</v>
      </c>
      <c r="M107" s="300" t="e">
        <f t="shared" si="49"/>
        <v>#VALUE!</v>
      </c>
      <c r="N107" s="300">
        <f t="shared" ca="1" si="53"/>
        <v>2</v>
      </c>
      <c r="O107" s="328">
        <f t="shared" ca="1" si="54"/>
        <v>0</v>
      </c>
      <c r="P107" s="341"/>
      <c r="Q107" s="314"/>
      <c r="R107" s="314"/>
      <c r="S107" s="314"/>
      <c r="T107" s="314"/>
      <c r="U107" s="314"/>
      <c r="V107" s="340" t="e">
        <f ca="1">C107*Q105%</f>
        <v>#VALUE!</v>
      </c>
      <c r="W107" s="409" t="e">
        <f t="shared" ca="1" si="55"/>
        <v>#VALUE!</v>
      </c>
      <c r="X107" s="409" t="b">
        <f>IF(C107=0,FALSE,IF(ABS((V107-ROUND(V107,W$80))/V107)*100&lt;=5,FALSE,TRUE))</f>
        <v>0</v>
      </c>
      <c r="Y107" s="409" t="e">
        <f t="shared" ca="1" si="56"/>
        <v>#VALUE!</v>
      </c>
      <c r="Z107" s="44"/>
    </row>
    <row r="108" spans="2:26" ht="15" customHeight="1">
      <c r="B108" s="653"/>
      <c r="C108" s="307">
        <f t="shared" si="30"/>
        <v>0</v>
      </c>
      <c r="D108" s="323" t="e">
        <f t="shared" si="45"/>
        <v>#VALUE!</v>
      </c>
      <c r="E108" s="324" t="e">
        <f t="shared" si="45"/>
        <v>#VALUE!</v>
      </c>
      <c r="F108" s="325" t="e">
        <f t="shared" si="46"/>
        <v>#VALUE!</v>
      </c>
      <c r="G108" s="326" t="e">
        <f t="shared" si="47"/>
        <v>#VALUE!</v>
      </c>
      <c r="H108" s="326" t="e">
        <f t="shared" si="48"/>
        <v>#VALUE!</v>
      </c>
      <c r="I108" s="323">
        <f t="shared" si="50"/>
        <v>0</v>
      </c>
      <c r="J108" s="323">
        <f>$F14*ABS($C14-AVERAGE(기본정보!$B$12:$B$13))/SQRT(3)</f>
        <v>1.5270914620065603E-2</v>
      </c>
      <c r="K108" s="328">
        <f t="shared" si="51"/>
        <v>0</v>
      </c>
      <c r="L108" s="327">
        <f t="shared" si="52"/>
        <v>0</v>
      </c>
      <c r="M108" s="300" t="e">
        <f t="shared" si="49"/>
        <v>#VALUE!</v>
      </c>
      <c r="N108" s="300">
        <f t="shared" ca="1" si="53"/>
        <v>2</v>
      </c>
      <c r="O108" s="328">
        <f t="shared" ca="1" si="54"/>
        <v>0</v>
      </c>
      <c r="P108" s="341"/>
      <c r="Q108" s="314"/>
      <c r="R108" s="314"/>
      <c r="S108" s="314"/>
      <c r="T108" s="314"/>
      <c r="U108" s="314"/>
      <c r="V108" s="340" t="e">
        <f ca="1">C108*Q105%</f>
        <v>#VALUE!</v>
      </c>
      <c r="W108" s="409" t="e">
        <f t="shared" ca="1" si="55"/>
        <v>#VALUE!</v>
      </c>
      <c r="X108" s="409" t="b">
        <f>IF(C108=0,FALSE,IF(ABS((V108-ROUND(V108,W$80))/V108)*100&lt;=5,FALSE,TRUE))</f>
        <v>0</v>
      </c>
      <c r="Y108" s="409" t="e">
        <f t="shared" ca="1" si="56"/>
        <v>#VALUE!</v>
      </c>
      <c r="Z108" s="44"/>
    </row>
    <row r="109" spans="2:26" ht="15" customHeight="1">
      <c r="B109" s="653"/>
      <c r="C109" s="307">
        <f t="shared" si="30"/>
        <v>0</v>
      </c>
      <c r="D109" s="323" t="e">
        <f t="shared" si="45"/>
        <v>#VALUE!</v>
      </c>
      <c r="E109" s="324" t="e">
        <f t="shared" si="45"/>
        <v>#VALUE!</v>
      </c>
      <c r="F109" s="325" t="e">
        <f t="shared" si="46"/>
        <v>#VALUE!</v>
      </c>
      <c r="G109" s="326" t="e">
        <f t="shared" si="47"/>
        <v>#VALUE!</v>
      </c>
      <c r="H109" s="326" t="e">
        <f t="shared" si="48"/>
        <v>#VALUE!</v>
      </c>
      <c r="I109" s="323">
        <f t="shared" si="50"/>
        <v>0</v>
      </c>
      <c r="J109" s="323">
        <f>$F15*ABS($C15-AVERAGE(기본정보!$B$12:$B$13))/SQRT(3)</f>
        <v>1.5270914620065603E-2</v>
      </c>
      <c r="K109" s="328">
        <f t="shared" si="51"/>
        <v>0</v>
      </c>
      <c r="L109" s="327">
        <f t="shared" si="52"/>
        <v>0</v>
      </c>
      <c r="M109" s="300" t="e">
        <f t="shared" si="49"/>
        <v>#VALUE!</v>
      </c>
      <c r="N109" s="300">
        <f t="shared" ca="1" si="53"/>
        <v>2</v>
      </c>
      <c r="O109" s="328">
        <f t="shared" ca="1" si="54"/>
        <v>0</v>
      </c>
      <c r="P109" s="341"/>
      <c r="Q109" s="314"/>
      <c r="R109" s="314"/>
      <c r="S109" s="314"/>
      <c r="T109" s="314"/>
      <c r="U109" s="314"/>
      <c r="V109" s="340" t="e">
        <f ca="1">C109*Q105%</f>
        <v>#VALUE!</v>
      </c>
      <c r="W109" s="409" t="e">
        <f t="shared" ca="1" si="55"/>
        <v>#VALUE!</v>
      </c>
      <c r="X109" s="409" t="b">
        <f>IF(C109=0,FALSE,IF(ABS((V109-ROUND(V109,W$80))/V109)*100&lt;=5,FALSE,TRUE))</f>
        <v>0</v>
      </c>
      <c r="Y109" s="409" t="e">
        <f t="shared" ca="1" si="56"/>
        <v>#VALUE!</v>
      </c>
      <c r="Z109" s="44"/>
    </row>
    <row r="110" spans="2:26" ht="15" customHeight="1">
      <c r="B110" s="653"/>
      <c r="C110" s="307">
        <f t="shared" si="30"/>
        <v>0</v>
      </c>
      <c r="D110" s="323" t="e">
        <f t="shared" si="45"/>
        <v>#VALUE!</v>
      </c>
      <c r="E110" s="324" t="e">
        <f t="shared" si="45"/>
        <v>#VALUE!</v>
      </c>
      <c r="F110" s="325" t="e">
        <f t="shared" si="46"/>
        <v>#VALUE!</v>
      </c>
      <c r="G110" s="326" t="e">
        <f t="shared" si="47"/>
        <v>#VALUE!</v>
      </c>
      <c r="H110" s="326" t="e">
        <f t="shared" si="48"/>
        <v>#VALUE!</v>
      </c>
      <c r="I110" s="323">
        <f t="shared" si="50"/>
        <v>0</v>
      </c>
      <c r="J110" s="323">
        <f>$F16*ABS($C16-AVERAGE(기본정보!$B$12:$B$13))/SQRT(3)</f>
        <v>1.5270914620065603E-2</v>
      </c>
      <c r="K110" s="328">
        <f t="shared" si="51"/>
        <v>0</v>
      </c>
      <c r="L110" s="327">
        <f t="shared" si="52"/>
        <v>0</v>
      </c>
      <c r="M110" s="300" t="e">
        <f t="shared" si="49"/>
        <v>#VALUE!</v>
      </c>
      <c r="N110" s="300">
        <f t="shared" ca="1" si="53"/>
        <v>2</v>
      </c>
      <c r="O110" s="328">
        <f t="shared" ca="1" si="54"/>
        <v>0</v>
      </c>
      <c r="P110" s="341"/>
      <c r="Q110" s="314"/>
      <c r="R110" s="314"/>
      <c r="S110" s="314"/>
      <c r="T110" s="314"/>
      <c r="U110" s="314"/>
      <c r="V110" s="340" t="e">
        <f ca="1">C110*Q105%</f>
        <v>#VALUE!</v>
      </c>
      <c r="W110" s="409" t="e">
        <f t="shared" ca="1" si="55"/>
        <v>#VALUE!</v>
      </c>
      <c r="X110" s="409" t="b">
        <f t="shared" ref="X110:X121" si="57">IF(C110=0,FALSE,IF(ABS((V110-ROUND(V110,W$80))/V110)*100&lt;=5,FALSE,TRUE))</f>
        <v>0</v>
      </c>
      <c r="Y110" s="409" t="e">
        <f t="shared" ca="1" si="56"/>
        <v>#VALUE!</v>
      </c>
      <c r="Z110" s="44"/>
    </row>
    <row r="111" spans="2:26" ht="15" customHeight="1">
      <c r="B111" s="653"/>
      <c r="C111" s="307">
        <f t="shared" si="30"/>
        <v>0</v>
      </c>
      <c r="D111" s="323" t="e">
        <f t="shared" si="45"/>
        <v>#VALUE!</v>
      </c>
      <c r="E111" s="324" t="e">
        <f t="shared" si="45"/>
        <v>#VALUE!</v>
      </c>
      <c r="F111" s="325" t="e">
        <f t="shared" si="46"/>
        <v>#VALUE!</v>
      </c>
      <c r="G111" s="326" t="e">
        <f t="shared" si="47"/>
        <v>#VALUE!</v>
      </c>
      <c r="H111" s="326" t="e">
        <f t="shared" si="48"/>
        <v>#VALUE!</v>
      </c>
      <c r="I111" s="323">
        <f t="shared" si="50"/>
        <v>0</v>
      </c>
      <c r="J111" s="323">
        <f>$F17*ABS($C17-AVERAGE(기본정보!$B$12:$B$13))/SQRT(3)</f>
        <v>1.5270914620065603E-2</v>
      </c>
      <c r="K111" s="328">
        <f t="shared" si="51"/>
        <v>0</v>
      </c>
      <c r="L111" s="327">
        <f t="shared" si="52"/>
        <v>0</v>
      </c>
      <c r="M111" s="300" t="e">
        <f t="shared" si="49"/>
        <v>#VALUE!</v>
      </c>
      <c r="N111" s="300">
        <f t="shared" ca="1" si="53"/>
        <v>2</v>
      </c>
      <c r="O111" s="328">
        <f t="shared" ca="1" si="54"/>
        <v>0</v>
      </c>
      <c r="P111" s="341"/>
      <c r="Q111" s="314"/>
      <c r="R111" s="314"/>
      <c r="S111" s="314"/>
      <c r="T111" s="314"/>
      <c r="U111" s="314"/>
      <c r="V111" s="340" t="e">
        <f ca="1">C111*Q105%</f>
        <v>#VALUE!</v>
      </c>
      <c r="W111" s="409" t="e">
        <f t="shared" ca="1" si="55"/>
        <v>#VALUE!</v>
      </c>
      <c r="X111" s="409" t="b">
        <f t="shared" si="57"/>
        <v>0</v>
      </c>
      <c r="Y111" s="409" t="e">
        <f t="shared" ca="1" si="56"/>
        <v>#VALUE!</v>
      </c>
      <c r="Z111" s="44"/>
    </row>
    <row r="112" spans="2:26" ht="15" customHeight="1">
      <c r="B112" s="653"/>
      <c r="C112" s="307">
        <f t="shared" si="30"/>
        <v>0</v>
      </c>
      <c r="D112" s="323" t="e">
        <f t="shared" si="45"/>
        <v>#VALUE!</v>
      </c>
      <c r="E112" s="324" t="e">
        <f t="shared" si="45"/>
        <v>#VALUE!</v>
      </c>
      <c r="F112" s="325" t="e">
        <f t="shared" si="46"/>
        <v>#VALUE!</v>
      </c>
      <c r="G112" s="326" t="e">
        <f t="shared" si="47"/>
        <v>#VALUE!</v>
      </c>
      <c r="H112" s="326" t="e">
        <f t="shared" si="48"/>
        <v>#VALUE!</v>
      </c>
      <c r="I112" s="323">
        <f t="shared" si="50"/>
        <v>0</v>
      </c>
      <c r="J112" s="323">
        <f>$F18*ABS($C18-AVERAGE(기본정보!$B$12:$B$13))/SQRT(3)</f>
        <v>1.5270914620065603E-2</v>
      </c>
      <c r="K112" s="328">
        <f t="shared" si="51"/>
        <v>0</v>
      </c>
      <c r="L112" s="327">
        <f t="shared" si="52"/>
        <v>0</v>
      </c>
      <c r="M112" s="300" t="e">
        <f t="shared" si="49"/>
        <v>#VALUE!</v>
      </c>
      <c r="N112" s="300">
        <f t="shared" ca="1" si="53"/>
        <v>2</v>
      </c>
      <c r="O112" s="328">
        <f t="shared" ca="1" si="54"/>
        <v>0</v>
      </c>
      <c r="P112" s="341"/>
      <c r="Q112" s="314"/>
      <c r="R112" s="314"/>
      <c r="S112" s="314"/>
      <c r="T112" s="314"/>
      <c r="U112" s="314"/>
      <c r="V112" s="340" t="e">
        <f ca="1">C112*Q105%</f>
        <v>#VALUE!</v>
      </c>
      <c r="W112" s="409" t="e">
        <f t="shared" ca="1" si="55"/>
        <v>#VALUE!</v>
      </c>
      <c r="X112" s="409" t="b">
        <f t="shared" si="57"/>
        <v>0</v>
      </c>
      <c r="Y112" s="409" t="e">
        <f t="shared" ca="1" si="56"/>
        <v>#VALUE!</v>
      </c>
      <c r="Z112" s="44"/>
    </row>
    <row r="113" spans="1:27" ht="15" customHeight="1">
      <c r="B113" s="653"/>
      <c r="C113" s="307">
        <f t="shared" si="30"/>
        <v>0</v>
      </c>
      <c r="D113" s="323" t="e">
        <f t="shared" si="45"/>
        <v>#VALUE!</v>
      </c>
      <c r="E113" s="324" t="e">
        <f t="shared" si="45"/>
        <v>#VALUE!</v>
      </c>
      <c r="F113" s="325" t="e">
        <f t="shared" si="46"/>
        <v>#VALUE!</v>
      </c>
      <c r="G113" s="326" t="e">
        <f t="shared" si="47"/>
        <v>#VALUE!</v>
      </c>
      <c r="H113" s="326" t="e">
        <f t="shared" si="48"/>
        <v>#VALUE!</v>
      </c>
      <c r="I113" s="323">
        <f t="shared" si="50"/>
        <v>0</v>
      </c>
      <c r="J113" s="323">
        <f>$F19*ABS($C19-AVERAGE(기본정보!$B$12:$B$13))/SQRT(3)</f>
        <v>1.5270914620065603E-2</v>
      </c>
      <c r="K113" s="328">
        <f t="shared" si="51"/>
        <v>0</v>
      </c>
      <c r="L113" s="327">
        <f t="shared" si="52"/>
        <v>0</v>
      </c>
      <c r="M113" s="300" t="e">
        <f t="shared" si="49"/>
        <v>#VALUE!</v>
      </c>
      <c r="N113" s="300">
        <f t="shared" ca="1" si="53"/>
        <v>2</v>
      </c>
      <c r="O113" s="328">
        <f t="shared" ca="1" si="54"/>
        <v>0</v>
      </c>
      <c r="P113" s="341"/>
      <c r="Q113" s="314"/>
      <c r="R113" s="314"/>
      <c r="S113" s="314"/>
      <c r="T113" s="314"/>
      <c r="U113" s="314"/>
      <c r="V113" s="340" t="e">
        <f ca="1">C113*Q105%</f>
        <v>#VALUE!</v>
      </c>
      <c r="W113" s="409" t="e">
        <f t="shared" ca="1" si="55"/>
        <v>#VALUE!</v>
      </c>
      <c r="X113" s="409" t="b">
        <f t="shared" si="57"/>
        <v>0</v>
      </c>
      <c r="Y113" s="409" t="e">
        <f t="shared" ca="1" si="56"/>
        <v>#VALUE!</v>
      </c>
      <c r="Z113" s="44"/>
    </row>
    <row r="114" spans="1:27" ht="15" customHeight="1">
      <c r="B114" s="653"/>
      <c r="C114" s="307">
        <f t="shared" si="30"/>
        <v>0</v>
      </c>
      <c r="D114" s="323" t="e">
        <f t="shared" si="45"/>
        <v>#VALUE!</v>
      </c>
      <c r="E114" s="324" t="e">
        <f t="shared" si="45"/>
        <v>#VALUE!</v>
      </c>
      <c r="F114" s="325" t="e">
        <f t="shared" si="46"/>
        <v>#VALUE!</v>
      </c>
      <c r="G114" s="326" t="e">
        <f t="shared" si="47"/>
        <v>#VALUE!</v>
      </c>
      <c r="H114" s="326" t="e">
        <f t="shared" si="48"/>
        <v>#VALUE!</v>
      </c>
      <c r="I114" s="323">
        <f t="shared" si="50"/>
        <v>0</v>
      </c>
      <c r="J114" s="323">
        <f>$F20*ABS($C20-AVERAGE(기본정보!$B$12:$B$13))/SQRT(3)</f>
        <v>1.5270914620065603E-2</v>
      </c>
      <c r="K114" s="328">
        <f t="shared" si="51"/>
        <v>0</v>
      </c>
      <c r="L114" s="327">
        <f t="shared" si="52"/>
        <v>0</v>
      </c>
      <c r="M114" s="300" t="e">
        <f t="shared" si="49"/>
        <v>#VALUE!</v>
      </c>
      <c r="N114" s="300">
        <f t="shared" ca="1" si="53"/>
        <v>2</v>
      </c>
      <c r="O114" s="328">
        <f t="shared" ca="1" si="54"/>
        <v>0</v>
      </c>
      <c r="P114" s="341"/>
      <c r="Q114" s="314"/>
      <c r="R114" s="314"/>
      <c r="S114" s="314"/>
      <c r="T114" s="314"/>
      <c r="U114" s="314"/>
      <c r="V114" s="340" t="e">
        <f ca="1">C114*Q105%</f>
        <v>#VALUE!</v>
      </c>
      <c r="W114" s="409" t="e">
        <f t="shared" ca="1" si="55"/>
        <v>#VALUE!</v>
      </c>
      <c r="X114" s="409" t="b">
        <f t="shared" si="57"/>
        <v>0</v>
      </c>
      <c r="Y114" s="409" t="e">
        <f t="shared" ca="1" si="56"/>
        <v>#VALUE!</v>
      </c>
      <c r="Z114" s="44"/>
    </row>
    <row r="115" spans="1:27" ht="15" customHeight="1">
      <c r="B115" s="653"/>
      <c r="C115" s="307">
        <f t="shared" si="30"/>
        <v>0</v>
      </c>
      <c r="D115" s="323" t="e">
        <f t="shared" si="45"/>
        <v>#VALUE!</v>
      </c>
      <c r="E115" s="324" t="e">
        <f t="shared" si="45"/>
        <v>#VALUE!</v>
      </c>
      <c r="F115" s="325" t="e">
        <f t="shared" si="46"/>
        <v>#VALUE!</v>
      </c>
      <c r="G115" s="326" t="e">
        <f t="shared" si="47"/>
        <v>#VALUE!</v>
      </c>
      <c r="H115" s="326" t="e">
        <f t="shared" si="48"/>
        <v>#VALUE!</v>
      </c>
      <c r="I115" s="323">
        <f t="shared" si="50"/>
        <v>0</v>
      </c>
      <c r="J115" s="323">
        <f>$F21*ABS($C21-AVERAGE(기본정보!$B$12:$B$13))/SQRT(3)</f>
        <v>1.5270914620065603E-2</v>
      </c>
      <c r="K115" s="328">
        <f t="shared" si="51"/>
        <v>0</v>
      </c>
      <c r="L115" s="327">
        <f t="shared" si="52"/>
        <v>0</v>
      </c>
      <c r="M115" s="300" t="e">
        <f t="shared" si="49"/>
        <v>#VALUE!</v>
      </c>
      <c r="N115" s="300">
        <f t="shared" ca="1" si="53"/>
        <v>2</v>
      </c>
      <c r="O115" s="328">
        <f t="shared" ca="1" si="54"/>
        <v>0</v>
      </c>
      <c r="P115" s="341"/>
      <c r="Q115" s="314"/>
      <c r="R115" s="314"/>
      <c r="S115" s="314"/>
      <c r="T115" s="314"/>
      <c r="U115" s="314"/>
      <c r="V115" s="340" t="e">
        <f ca="1">C115*Q105%</f>
        <v>#VALUE!</v>
      </c>
      <c r="W115" s="409" t="e">
        <f t="shared" ca="1" si="55"/>
        <v>#VALUE!</v>
      </c>
      <c r="X115" s="409" t="b">
        <f t="shared" si="57"/>
        <v>0</v>
      </c>
      <c r="Y115" s="409" t="e">
        <f t="shared" ca="1" si="56"/>
        <v>#VALUE!</v>
      </c>
      <c r="Z115" s="44"/>
    </row>
    <row r="116" spans="1:27" ht="15" customHeight="1">
      <c r="B116" s="653"/>
      <c r="C116" s="307">
        <f t="shared" si="30"/>
        <v>0</v>
      </c>
      <c r="D116" s="323" t="e">
        <f t="shared" si="45"/>
        <v>#VALUE!</v>
      </c>
      <c r="E116" s="324" t="e">
        <f t="shared" si="45"/>
        <v>#VALUE!</v>
      </c>
      <c r="F116" s="325" t="e">
        <f t="shared" si="46"/>
        <v>#VALUE!</v>
      </c>
      <c r="G116" s="326" t="e">
        <f t="shared" si="47"/>
        <v>#VALUE!</v>
      </c>
      <c r="H116" s="326" t="e">
        <f t="shared" si="48"/>
        <v>#VALUE!</v>
      </c>
      <c r="I116" s="323">
        <f t="shared" si="50"/>
        <v>0</v>
      </c>
      <c r="J116" s="323">
        <f>$F22*ABS($C22-AVERAGE(기본정보!$B$12:$B$13))/SQRT(3)</f>
        <v>1.5270914620065603E-2</v>
      </c>
      <c r="K116" s="328">
        <f t="shared" si="51"/>
        <v>0</v>
      </c>
      <c r="L116" s="327">
        <f t="shared" si="52"/>
        <v>0</v>
      </c>
      <c r="M116" s="300" t="e">
        <f t="shared" si="49"/>
        <v>#VALUE!</v>
      </c>
      <c r="N116" s="300">
        <f t="shared" ca="1" si="53"/>
        <v>2</v>
      </c>
      <c r="O116" s="328">
        <f t="shared" ca="1" si="54"/>
        <v>0</v>
      </c>
      <c r="P116" s="341"/>
      <c r="Q116" s="314"/>
      <c r="R116" s="314"/>
      <c r="S116" s="314"/>
      <c r="T116" s="314"/>
      <c r="U116" s="314"/>
      <c r="V116" s="340" t="e">
        <f ca="1">C116*Q105%</f>
        <v>#VALUE!</v>
      </c>
      <c r="W116" s="409" t="e">
        <f t="shared" ca="1" si="55"/>
        <v>#VALUE!</v>
      </c>
      <c r="X116" s="409" t="b">
        <f t="shared" si="57"/>
        <v>0</v>
      </c>
      <c r="Y116" s="409" t="e">
        <f t="shared" ca="1" si="56"/>
        <v>#VALUE!</v>
      </c>
      <c r="Z116" s="44"/>
    </row>
    <row r="117" spans="1:27" ht="15" customHeight="1">
      <c r="B117" s="653"/>
      <c r="C117" s="307">
        <f t="shared" si="30"/>
        <v>0</v>
      </c>
      <c r="D117" s="323" t="e">
        <f t="shared" si="45"/>
        <v>#VALUE!</v>
      </c>
      <c r="E117" s="324" t="e">
        <f t="shared" si="45"/>
        <v>#VALUE!</v>
      </c>
      <c r="F117" s="325" t="e">
        <f t="shared" si="46"/>
        <v>#VALUE!</v>
      </c>
      <c r="G117" s="326" t="e">
        <f t="shared" si="47"/>
        <v>#VALUE!</v>
      </c>
      <c r="H117" s="326" t="e">
        <f t="shared" si="48"/>
        <v>#VALUE!</v>
      </c>
      <c r="I117" s="323">
        <f t="shared" si="50"/>
        <v>0</v>
      </c>
      <c r="J117" s="323">
        <f>$F23*ABS($C23-AVERAGE(기본정보!$B$12:$B$13))/SQRT(3)</f>
        <v>1.5270914620065603E-2</v>
      </c>
      <c r="K117" s="328">
        <f t="shared" si="51"/>
        <v>0</v>
      </c>
      <c r="L117" s="327">
        <f t="shared" si="52"/>
        <v>0</v>
      </c>
      <c r="M117" s="300" t="e">
        <f t="shared" si="49"/>
        <v>#VALUE!</v>
      </c>
      <c r="N117" s="300">
        <f t="shared" ca="1" si="53"/>
        <v>2</v>
      </c>
      <c r="O117" s="328">
        <f t="shared" ca="1" si="54"/>
        <v>0</v>
      </c>
      <c r="P117" s="341"/>
      <c r="Q117" s="314"/>
      <c r="R117" s="314"/>
      <c r="S117" s="314"/>
      <c r="T117" s="314"/>
      <c r="U117" s="314"/>
      <c r="V117" s="340" t="e">
        <f ca="1">C117*Q105%</f>
        <v>#VALUE!</v>
      </c>
      <c r="W117" s="409" t="e">
        <f t="shared" ca="1" si="55"/>
        <v>#VALUE!</v>
      </c>
      <c r="X117" s="409" t="b">
        <f t="shared" si="57"/>
        <v>0</v>
      </c>
      <c r="Y117" s="409" t="e">
        <f t="shared" ca="1" si="56"/>
        <v>#VALUE!</v>
      </c>
      <c r="Z117" s="44"/>
    </row>
    <row r="118" spans="1:27" ht="15" customHeight="1">
      <c r="B118" s="653"/>
      <c r="C118" s="307">
        <f t="shared" si="30"/>
        <v>0</v>
      </c>
      <c r="D118" s="323" t="e">
        <f t="shared" si="45"/>
        <v>#VALUE!</v>
      </c>
      <c r="E118" s="324" t="e">
        <f t="shared" si="45"/>
        <v>#VALUE!</v>
      </c>
      <c r="F118" s="325" t="e">
        <f t="shared" si="46"/>
        <v>#VALUE!</v>
      </c>
      <c r="G118" s="326" t="e">
        <f t="shared" si="47"/>
        <v>#VALUE!</v>
      </c>
      <c r="H118" s="326" t="e">
        <f t="shared" si="48"/>
        <v>#VALUE!</v>
      </c>
      <c r="I118" s="323">
        <f t="shared" si="50"/>
        <v>0</v>
      </c>
      <c r="J118" s="323">
        <f>$F24*ABS($C24-AVERAGE(기본정보!$B$12:$B$13))/SQRT(3)</f>
        <v>1.5270914620065603E-2</v>
      </c>
      <c r="K118" s="328">
        <f t="shared" si="51"/>
        <v>0</v>
      </c>
      <c r="L118" s="327">
        <f t="shared" si="52"/>
        <v>0</v>
      </c>
      <c r="M118" s="300" t="e">
        <f t="shared" si="49"/>
        <v>#VALUE!</v>
      </c>
      <c r="N118" s="300">
        <f t="shared" ca="1" si="53"/>
        <v>2</v>
      </c>
      <c r="O118" s="328">
        <f t="shared" ca="1" si="54"/>
        <v>0</v>
      </c>
      <c r="P118" s="341"/>
      <c r="Q118" s="314"/>
      <c r="R118" s="314"/>
      <c r="S118" s="314"/>
      <c r="T118" s="314"/>
      <c r="U118" s="314"/>
      <c r="V118" s="340" t="e">
        <f ca="1">C118*Q105%</f>
        <v>#VALUE!</v>
      </c>
      <c r="W118" s="409" t="e">
        <f t="shared" ca="1" si="55"/>
        <v>#VALUE!</v>
      </c>
      <c r="X118" s="409" t="b">
        <f t="shared" si="57"/>
        <v>0</v>
      </c>
      <c r="Y118" s="409" t="e">
        <f t="shared" ca="1" si="56"/>
        <v>#VALUE!</v>
      </c>
      <c r="Z118" s="44"/>
    </row>
    <row r="119" spans="1:27" ht="15" customHeight="1">
      <c r="B119" s="653"/>
      <c r="C119" s="307">
        <f t="shared" si="30"/>
        <v>0</v>
      </c>
      <c r="D119" s="323" t="e">
        <f t="shared" si="45"/>
        <v>#VALUE!</v>
      </c>
      <c r="E119" s="324" t="e">
        <f t="shared" si="45"/>
        <v>#VALUE!</v>
      </c>
      <c r="F119" s="325" t="e">
        <f t="shared" si="46"/>
        <v>#VALUE!</v>
      </c>
      <c r="G119" s="326" t="e">
        <f t="shared" si="47"/>
        <v>#VALUE!</v>
      </c>
      <c r="H119" s="326" t="e">
        <f t="shared" si="48"/>
        <v>#VALUE!</v>
      </c>
      <c r="I119" s="323">
        <f t="shared" si="50"/>
        <v>0</v>
      </c>
      <c r="J119" s="323">
        <f>$F25*ABS($C25-AVERAGE(기본정보!$B$12:$B$13))/SQRT(3)</f>
        <v>1.5270914620065603E-2</v>
      </c>
      <c r="K119" s="328">
        <f t="shared" si="51"/>
        <v>0</v>
      </c>
      <c r="L119" s="327">
        <f t="shared" si="52"/>
        <v>0</v>
      </c>
      <c r="M119" s="300" t="e">
        <f t="shared" si="49"/>
        <v>#VALUE!</v>
      </c>
      <c r="N119" s="300">
        <f t="shared" ca="1" si="53"/>
        <v>2</v>
      </c>
      <c r="O119" s="328">
        <f t="shared" ca="1" si="54"/>
        <v>0</v>
      </c>
      <c r="P119" s="341"/>
      <c r="Q119" s="314"/>
      <c r="R119" s="314"/>
      <c r="S119" s="314"/>
      <c r="T119" s="314"/>
      <c r="U119" s="314"/>
      <c r="V119" s="340" t="e">
        <f ca="1">C119*Q105%</f>
        <v>#VALUE!</v>
      </c>
      <c r="W119" s="409" t="e">
        <f t="shared" ca="1" si="55"/>
        <v>#VALUE!</v>
      </c>
      <c r="X119" s="409" t="b">
        <f t="shared" si="57"/>
        <v>0</v>
      </c>
      <c r="Y119" s="409" t="e">
        <f t="shared" ca="1" si="56"/>
        <v>#VALUE!</v>
      </c>
      <c r="Z119" s="44"/>
    </row>
    <row r="120" spans="1:27" ht="15" customHeight="1">
      <c r="B120" s="653"/>
      <c r="C120" s="329">
        <f t="shared" si="30"/>
        <v>0</v>
      </c>
      <c r="D120" s="330" t="e">
        <f t="shared" si="45"/>
        <v>#VALUE!</v>
      </c>
      <c r="E120" s="331" t="e">
        <f t="shared" si="45"/>
        <v>#VALUE!</v>
      </c>
      <c r="F120" s="332" t="e">
        <f t="shared" si="46"/>
        <v>#VALUE!</v>
      </c>
      <c r="G120" s="333" t="e">
        <f t="shared" si="47"/>
        <v>#VALUE!</v>
      </c>
      <c r="H120" s="333" t="e">
        <f t="shared" si="48"/>
        <v>#VALUE!</v>
      </c>
      <c r="I120" s="330">
        <f t="shared" si="50"/>
        <v>0</v>
      </c>
      <c r="J120" s="330">
        <f>$F26*ABS($C26-AVERAGE(기본정보!$B$12:$B$13))/SQRT(3)</f>
        <v>1.5270914620065603E-2</v>
      </c>
      <c r="K120" s="334">
        <f t="shared" si="51"/>
        <v>0</v>
      </c>
      <c r="L120" s="327">
        <f t="shared" si="52"/>
        <v>0</v>
      </c>
      <c r="M120" s="342" t="e">
        <f t="shared" si="49"/>
        <v>#VALUE!</v>
      </c>
      <c r="N120" s="300">
        <f t="shared" ca="1" si="53"/>
        <v>2</v>
      </c>
      <c r="O120" s="334">
        <f t="shared" ca="1" si="54"/>
        <v>0</v>
      </c>
      <c r="P120" s="341"/>
      <c r="Q120" s="314"/>
      <c r="R120" s="314"/>
      <c r="S120" s="314"/>
      <c r="T120" s="314"/>
      <c r="U120" s="314"/>
      <c r="V120" s="340" t="e">
        <f ca="1">C120*Q105%</f>
        <v>#VALUE!</v>
      </c>
      <c r="W120" s="409" t="e">
        <f t="shared" ca="1" si="55"/>
        <v>#VALUE!</v>
      </c>
      <c r="X120" s="409" t="b">
        <f t="shared" si="57"/>
        <v>0</v>
      </c>
      <c r="Y120" s="409" t="e">
        <f t="shared" ca="1" si="56"/>
        <v>#VALUE!</v>
      </c>
      <c r="Z120" s="44"/>
    </row>
    <row r="121" spans="1:27" ht="15" customHeight="1">
      <c r="B121" s="654"/>
      <c r="C121" s="315">
        <f t="shared" si="30"/>
        <v>0</v>
      </c>
      <c r="D121" s="335" t="e">
        <f t="shared" ref="D121:E121" si="58">O74</f>
        <v>#VALUE!</v>
      </c>
      <c r="E121" s="336" t="e">
        <f t="shared" si="58"/>
        <v>#VALUE!</v>
      </c>
      <c r="F121" s="337" t="e">
        <f t="shared" si="46"/>
        <v>#VALUE!</v>
      </c>
      <c r="G121" s="338" t="e">
        <f t="shared" si="47"/>
        <v>#VALUE!</v>
      </c>
      <c r="H121" s="338" t="e">
        <f t="shared" si="48"/>
        <v>#VALUE!</v>
      </c>
      <c r="I121" s="335">
        <f t="shared" si="50"/>
        <v>0</v>
      </c>
      <c r="J121" s="335">
        <f>$F27*ABS($C27-AVERAGE(기본정보!$B$12:$B$13))/SQRT(3)</f>
        <v>1.5270914620065603E-2</v>
      </c>
      <c r="K121" s="339">
        <f t="shared" si="51"/>
        <v>0</v>
      </c>
      <c r="L121" s="402">
        <f t="shared" si="52"/>
        <v>0</v>
      </c>
      <c r="M121" s="343" t="e">
        <f t="shared" si="49"/>
        <v>#VALUE!</v>
      </c>
      <c r="N121" s="343">
        <f t="shared" ca="1" si="53"/>
        <v>2</v>
      </c>
      <c r="O121" s="339">
        <f t="shared" ca="1" si="54"/>
        <v>0</v>
      </c>
      <c r="P121" s="344"/>
      <c r="Q121" s="322"/>
      <c r="R121" s="322"/>
      <c r="S121" s="322"/>
      <c r="T121" s="322"/>
      <c r="U121" s="322"/>
      <c r="V121" s="408" t="e">
        <f ca="1">C121*Q105%</f>
        <v>#VALUE!</v>
      </c>
      <c r="W121" s="410" t="e">
        <f t="shared" ca="1" si="55"/>
        <v>#VALUE!</v>
      </c>
      <c r="X121" s="410" t="b">
        <f t="shared" si="57"/>
        <v>0</v>
      </c>
      <c r="Y121" s="410" t="e">
        <f t="shared" ca="1" si="56"/>
        <v>#VALUE!</v>
      </c>
      <c r="Z121" s="44"/>
    </row>
    <row r="122" spans="1:27" ht="15" customHeight="1">
      <c r="T122" s="68"/>
    </row>
    <row r="124" spans="1:27" s="275" customFormat="1" ht="14.25">
      <c r="A124" s="40" t="s">
        <v>393</v>
      </c>
      <c r="L124" s="69"/>
      <c r="Z124" s="68"/>
      <c r="AA124" s="68"/>
    </row>
    <row r="125" spans="1:27" s="275" customFormat="1" ht="22.5" customHeight="1">
      <c r="B125" s="662" t="s">
        <v>395</v>
      </c>
      <c r="C125" s="417" t="s">
        <v>298</v>
      </c>
      <c r="D125" s="417" t="s">
        <v>326</v>
      </c>
      <c r="E125" s="378" t="s">
        <v>450</v>
      </c>
      <c r="F125" s="417" t="s">
        <v>328</v>
      </c>
      <c r="G125" s="378" t="s">
        <v>462</v>
      </c>
      <c r="H125" s="378" t="s">
        <v>452</v>
      </c>
      <c r="I125" s="417" t="s">
        <v>363</v>
      </c>
      <c r="L125" s="69"/>
    </row>
    <row r="126" spans="1:27" s="275" customFormat="1" ht="13.5" customHeight="1">
      <c r="B126" s="666"/>
      <c r="C126" s="421" t="s">
        <v>282</v>
      </c>
      <c r="D126" s="421" t="s">
        <v>282</v>
      </c>
      <c r="E126" s="421" t="s">
        <v>282</v>
      </c>
      <c r="F126" s="421" t="s">
        <v>249</v>
      </c>
      <c r="G126" s="421" t="s">
        <v>249</v>
      </c>
      <c r="H126" s="421" t="s">
        <v>453</v>
      </c>
      <c r="I126" s="276" t="s">
        <v>377</v>
      </c>
      <c r="L126" s="69"/>
    </row>
    <row r="127" spans="1:27" s="275" customFormat="1" ht="14.25">
      <c r="B127" s="661" t="s">
        <v>351</v>
      </c>
      <c r="C127" s="416" t="str">
        <f t="shared" ref="C127:C144" ca="1" si="59">TEXT(C83,$N$4)</f>
        <v>0</v>
      </c>
      <c r="D127" s="416" t="e">
        <f t="shared" ref="D127:D144" ca="1" si="60">TEXT(O36,$N$4)</f>
        <v>#VALUE!</v>
      </c>
      <c r="E127" s="416" t="str">
        <f t="shared" ref="E127:E144" ca="1" si="61">TEXT(Q36,$N$4)</f>
        <v>0</v>
      </c>
      <c r="F127" s="416" t="str">
        <f t="shared" ref="F127:F144" ca="1" si="62">TEXT(R36,$S$34)</f>
        <v>0.000 000</v>
      </c>
      <c r="G127" s="416" t="e">
        <f ca="1">TEXT(T84,R$81)</f>
        <v>#VALUE!</v>
      </c>
      <c r="H127" s="416" t="s">
        <v>439</v>
      </c>
      <c r="I127" s="416">
        <f ca="1">MAX(N84:N100)</f>
        <v>2</v>
      </c>
      <c r="L127" s="69"/>
      <c r="O127" s="68"/>
    </row>
    <row r="128" spans="1:27" s="275" customFormat="1" ht="14.25">
      <c r="B128" s="661"/>
      <c r="C128" s="416" t="str">
        <f t="shared" ca="1" si="59"/>
        <v>0</v>
      </c>
      <c r="D128" s="416" t="e">
        <f t="shared" ca="1" si="60"/>
        <v>#VALUE!</v>
      </c>
      <c r="E128" s="416" t="str">
        <f t="shared" ca="1" si="61"/>
        <v>0</v>
      </c>
      <c r="F128" s="416" t="str">
        <f t="shared" ca="1" si="62"/>
        <v>0.000 000</v>
      </c>
      <c r="G128" s="416"/>
      <c r="H128" s="416" t="e">
        <f t="shared" ref="H128:H144" ca="1" si="63">TEXT(Y84,N$4)</f>
        <v>#VALUE!</v>
      </c>
      <c r="I128" s="416"/>
      <c r="L128" s="69"/>
      <c r="O128" s="68"/>
    </row>
    <row r="129" spans="2:15" s="275" customFormat="1" ht="14.25">
      <c r="B129" s="661"/>
      <c r="C129" s="416" t="str">
        <f t="shared" ca="1" si="59"/>
        <v>0</v>
      </c>
      <c r="D129" s="416" t="e">
        <f t="shared" ca="1" si="60"/>
        <v>#VALUE!</v>
      </c>
      <c r="E129" s="416" t="str">
        <f t="shared" ca="1" si="61"/>
        <v>0</v>
      </c>
      <c r="F129" s="416" t="str">
        <f t="shared" ca="1" si="62"/>
        <v>0.000 000</v>
      </c>
      <c r="G129" s="416"/>
      <c r="H129" s="416" t="e">
        <f t="shared" ca="1" si="63"/>
        <v>#VALUE!</v>
      </c>
      <c r="I129" s="416"/>
      <c r="L129" s="69"/>
      <c r="O129" s="270"/>
    </row>
    <row r="130" spans="2:15" s="275" customFormat="1" ht="14.25">
      <c r="B130" s="661"/>
      <c r="C130" s="416" t="str">
        <f t="shared" ca="1" si="59"/>
        <v>0</v>
      </c>
      <c r="D130" s="416" t="e">
        <f t="shared" ca="1" si="60"/>
        <v>#VALUE!</v>
      </c>
      <c r="E130" s="416" t="str">
        <f t="shared" ca="1" si="61"/>
        <v>0</v>
      </c>
      <c r="F130" s="416" t="str">
        <f t="shared" ca="1" si="62"/>
        <v>0.000 000</v>
      </c>
      <c r="G130" s="416"/>
      <c r="H130" s="416" t="e">
        <f t="shared" ca="1" si="63"/>
        <v>#VALUE!</v>
      </c>
      <c r="I130" s="416"/>
      <c r="L130" s="69"/>
      <c r="O130" s="270"/>
    </row>
    <row r="131" spans="2:15" s="275" customFormat="1" ht="14.25">
      <c r="B131" s="661"/>
      <c r="C131" s="416" t="str">
        <f t="shared" ca="1" si="59"/>
        <v>0</v>
      </c>
      <c r="D131" s="416" t="e">
        <f t="shared" ca="1" si="60"/>
        <v>#VALUE!</v>
      </c>
      <c r="E131" s="416" t="str">
        <f t="shared" ca="1" si="61"/>
        <v>0</v>
      </c>
      <c r="F131" s="416" t="str">
        <f t="shared" ca="1" si="62"/>
        <v>0.000 000</v>
      </c>
      <c r="G131" s="416"/>
      <c r="H131" s="416" t="e">
        <f t="shared" ca="1" si="63"/>
        <v>#VALUE!</v>
      </c>
      <c r="I131" s="416"/>
      <c r="L131" s="69"/>
      <c r="O131" s="270"/>
    </row>
    <row r="132" spans="2:15" s="275" customFormat="1" ht="14.25">
      <c r="B132" s="661"/>
      <c r="C132" s="416" t="str">
        <f t="shared" ca="1" si="59"/>
        <v>0</v>
      </c>
      <c r="D132" s="416" t="e">
        <f t="shared" ca="1" si="60"/>
        <v>#VALUE!</v>
      </c>
      <c r="E132" s="416" t="str">
        <f t="shared" ca="1" si="61"/>
        <v>0</v>
      </c>
      <c r="F132" s="416" t="str">
        <f t="shared" ca="1" si="62"/>
        <v>0.000 000</v>
      </c>
      <c r="G132" s="416"/>
      <c r="H132" s="416" t="e">
        <f t="shared" ca="1" si="63"/>
        <v>#VALUE!</v>
      </c>
      <c r="I132" s="416"/>
      <c r="L132" s="69"/>
      <c r="O132" s="270"/>
    </row>
    <row r="133" spans="2:15" s="275" customFormat="1" ht="14.25">
      <c r="B133" s="661"/>
      <c r="C133" s="416" t="str">
        <f t="shared" ca="1" si="59"/>
        <v>0</v>
      </c>
      <c r="D133" s="416" t="e">
        <f t="shared" ca="1" si="60"/>
        <v>#VALUE!</v>
      </c>
      <c r="E133" s="416" t="str">
        <f t="shared" ca="1" si="61"/>
        <v>0</v>
      </c>
      <c r="F133" s="416" t="str">
        <f t="shared" ca="1" si="62"/>
        <v>0.000 000</v>
      </c>
      <c r="G133" s="416"/>
      <c r="H133" s="416" t="e">
        <f t="shared" ca="1" si="63"/>
        <v>#VALUE!</v>
      </c>
      <c r="I133" s="416"/>
      <c r="M133" s="270"/>
      <c r="N133" s="270"/>
      <c r="O133" s="270"/>
    </row>
    <row r="134" spans="2:15" s="275" customFormat="1" ht="14.25">
      <c r="B134" s="661"/>
      <c r="C134" s="416" t="str">
        <f t="shared" ca="1" si="59"/>
        <v>0</v>
      </c>
      <c r="D134" s="416" t="e">
        <f t="shared" ca="1" si="60"/>
        <v>#VALUE!</v>
      </c>
      <c r="E134" s="416" t="str">
        <f t="shared" ca="1" si="61"/>
        <v>0</v>
      </c>
      <c r="F134" s="416" t="str">
        <f t="shared" ca="1" si="62"/>
        <v>0.000 000</v>
      </c>
      <c r="G134" s="416"/>
      <c r="H134" s="416" t="e">
        <f t="shared" ca="1" si="63"/>
        <v>#VALUE!</v>
      </c>
      <c r="I134" s="416"/>
    </row>
    <row r="135" spans="2:15" s="275" customFormat="1" ht="14.25">
      <c r="B135" s="661"/>
      <c r="C135" s="416" t="str">
        <f t="shared" ca="1" si="59"/>
        <v>0</v>
      </c>
      <c r="D135" s="416" t="e">
        <f t="shared" ca="1" si="60"/>
        <v>#VALUE!</v>
      </c>
      <c r="E135" s="416" t="str">
        <f t="shared" ca="1" si="61"/>
        <v>0</v>
      </c>
      <c r="F135" s="416" t="str">
        <f t="shared" ca="1" si="62"/>
        <v>0.000 000</v>
      </c>
      <c r="G135" s="416"/>
      <c r="H135" s="416" t="e">
        <f t="shared" ca="1" si="63"/>
        <v>#VALUE!</v>
      </c>
      <c r="I135" s="416"/>
    </row>
    <row r="136" spans="2:15" s="275" customFormat="1" ht="14.25">
      <c r="B136" s="661"/>
      <c r="C136" s="416" t="str">
        <f t="shared" ca="1" si="59"/>
        <v>0</v>
      </c>
      <c r="D136" s="416" t="e">
        <f t="shared" ca="1" si="60"/>
        <v>#VALUE!</v>
      </c>
      <c r="E136" s="416" t="str">
        <f t="shared" ca="1" si="61"/>
        <v>0</v>
      </c>
      <c r="F136" s="416" t="str">
        <f t="shared" ca="1" si="62"/>
        <v>0.000 000</v>
      </c>
      <c r="G136" s="416"/>
      <c r="H136" s="416" t="e">
        <f t="shared" ca="1" si="63"/>
        <v>#VALUE!</v>
      </c>
      <c r="I136" s="416"/>
    </row>
    <row r="137" spans="2:15" s="275" customFormat="1" ht="14.25">
      <c r="B137" s="661"/>
      <c r="C137" s="416" t="str">
        <f t="shared" ca="1" si="59"/>
        <v>0</v>
      </c>
      <c r="D137" s="416" t="e">
        <f t="shared" ca="1" si="60"/>
        <v>#VALUE!</v>
      </c>
      <c r="E137" s="416" t="str">
        <f t="shared" ca="1" si="61"/>
        <v>0</v>
      </c>
      <c r="F137" s="416" t="str">
        <f t="shared" ca="1" si="62"/>
        <v>0.000 000</v>
      </c>
      <c r="G137" s="416"/>
      <c r="H137" s="416" t="e">
        <f t="shared" ca="1" si="63"/>
        <v>#VALUE!</v>
      </c>
      <c r="I137" s="416"/>
    </row>
    <row r="138" spans="2:15" s="275" customFormat="1" ht="14.25">
      <c r="B138" s="661"/>
      <c r="C138" s="416" t="str">
        <f t="shared" ca="1" si="59"/>
        <v>0</v>
      </c>
      <c r="D138" s="416" t="e">
        <f t="shared" ca="1" si="60"/>
        <v>#VALUE!</v>
      </c>
      <c r="E138" s="416" t="str">
        <f t="shared" ca="1" si="61"/>
        <v>0</v>
      </c>
      <c r="F138" s="416" t="str">
        <f t="shared" ca="1" si="62"/>
        <v>0.000 000</v>
      </c>
      <c r="G138" s="416"/>
      <c r="H138" s="416" t="e">
        <f t="shared" ca="1" si="63"/>
        <v>#VALUE!</v>
      </c>
      <c r="I138" s="416"/>
    </row>
    <row r="139" spans="2:15" s="275" customFormat="1" ht="14.25">
      <c r="B139" s="661"/>
      <c r="C139" s="416" t="str">
        <f t="shared" ca="1" si="59"/>
        <v>0</v>
      </c>
      <c r="D139" s="416" t="e">
        <f t="shared" ca="1" si="60"/>
        <v>#VALUE!</v>
      </c>
      <c r="E139" s="416" t="str">
        <f t="shared" ca="1" si="61"/>
        <v>0</v>
      </c>
      <c r="F139" s="416" t="str">
        <f t="shared" ca="1" si="62"/>
        <v>0.000 000</v>
      </c>
      <c r="G139" s="416"/>
      <c r="H139" s="416" t="e">
        <f t="shared" ca="1" si="63"/>
        <v>#VALUE!</v>
      </c>
      <c r="I139" s="416"/>
    </row>
    <row r="140" spans="2:15" s="275" customFormat="1" ht="14.25">
      <c r="B140" s="661"/>
      <c r="C140" s="416" t="str">
        <f t="shared" ca="1" si="59"/>
        <v>0</v>
      </c>
      <c r="D140" s="416" t="e">
        <f t="shared" ca="1" si="60"/>
        <v>#VALUE!</v>
      </c>
      <c r="E140" s="416" t="str">
        <f t="shared" ca="1" si="61"/>
        <v>0</v>
      </c>
      <c r="F140" s="416" t="str">
        <f t="shared" ca="1" si="62"/>
        <v>0.000 000</v>
      </c>
      <c r="G140" s="416"/>
      <c r="H140" s="416" t="e">
        <f t="shared" ca="1" si="63"/>
        <v>#VALUE!</v>
      </c>
      <c r="I140" s="416"/>
    </row>
    <row r="141" spans="2:15" s="275" customFormat="1" ht="14.25">
      <c r="B141" s="661"/>
      <c r="C141" s="416" t="str">
        <f t="shared" ca="1" si="59"/>
        <v>0</v>
      </c>
      <c r="D141" s="416" t="e">
        <f t="shared" ca="1" si="60"/>
        <v>#VALUE!</v>
      </c>
      <c r="E141" s="416" t="str">
        <f t="shared" ca="1" si="61"/>
        <v>0</v>
      </c>
      <c r="F141" s="416" t="str">
        <f t="shared" ca="1" si="62"/>
        <v>0.000 000</v>
      </c>
      <c r="G141" s="416"/>
      <c r="H141" s="416" t="e">
        <f t="shared" ca="1" si="63"/>
        <v>#VALUE!</v>
      </c>
      <c r="I141" s="416"/>
    </row>
    <row r="142" spans="2:15" s="275" customFormat="1" ht="14.25">
      <c r="B142" s="661"/>
      <c r="C142" s="416" t="str">
        <f t="shared" ca="1" si="59"/>
        <v>0</v>
      </c>
      <c r="D142" s="416" t="e">
        <f t="shared" ca="1" si="60"/>
        <v>#VALUE!</v>
      </c>
      <c r="E142" s="416" t="str">
        <f t="shared" ca="1" si="61"/>
        <v>0</v>
      </c>
      <c r="F142" s="416" t="str">
        <f t="shared" ca="1" si="62"/>
        <v>0.000 000</v>
      </c>
      <c r="G142" s="416"/>
      <c r="H142" s="416" t="e">
        <f t="shared" ca="1" si="63"/>
        <v>#VALUE!</v>
      </c>
      <c r="I142" s="416"/>
    </row>
    <row r="143" spans="2:15" s="275" customFormat="1" ht="14.25">
      <c r="B143" s="661"/>
      <c r="C143" s="416" t="str">
        <f t="shared" ca="1" si="59"/>
        <v>0</v>
      </c>
      <c r="D143" s="416" t="e">
        <f t="shared" ca="1" si="60"/>
        <v>#VALUE!</v>
      </c>
      <c r="E143" s="416" t="str">
        <f t="shared" ca="1" si="61"/>
        <v>0</v>
      </c>
      <c r="F143" s="416" t="str">
        <f t="shared" ca="1" si="62"/>
        <v>0.000 000</v>
      </c>
      <c r="G143" s="416"/>
      <c r="H143" s="416" t="e">
        <f t="shared" ca="1" si="63"/>
        <v>#VALUE!</v>
      </c>
      <c r="I143" s="416"/>
    </row>
    <row r="144" spans="2:15" s="275" customFormat="1" ht="14.25">
      <c r="B144" s="661"/>
      <c r="C144" s="416" t="str">
        <f t="shared" ca="1" si="59"/>
        <v>0</v>
      </c>
      <c r="D144" s="416" t="e">
        <f t="shared" ca="1" si="60"/>
        <v>#VALUE!</v>
      </c>
      <c r="E144" s="416" t="str">
        <f t="shared" ca="1" si="61"/>
        <v>0</v>
      </c>
      <c r="F144" s="416" t="str">
        <f t="shared" ca="1" si="62"/>
        <v>0.000 000</v>
      </c>
      <c r="G144" s="416"/>
      <c r="H144" s="416" t="e">
        <f t="shared" ca="1" si="63"/>
        <v>#VALUE!</v>
      </c>
      <c r="I144" s="416"/>
    </row>
    <row r="145" spans="2:20" ht="15" customHeight="1">
      <c r="D145" s="44"/>
      <c r="K145" s="68"/>
      <c r="L145" s="68"/>
      <c r="M145" s="68"/>
      <c r="N145" s="68"/>
      <c r="O145" s="68"/>
      <c r="P145" s="68"/>
      <c r="Q145" s="68"/>
      <c r="R145" s="68"/>
      <c r="S145" s="68"/>
      <c r="T145" s="68"/>
    </row>
    <row r="146" spans="2:20" ht="15" customHeight="1">
      <c r="B146" s="662" t="s">
        <v>395</v>
      </c>
      <c r="C146" s="417" t="s">
        <v>298</v>
      </c>
      <c r="D146" s="417" t="s">
        <v>326</v>
      </c>
      <c r="E146" s="378" t="s">
        <v>450</v>
      </c>
      <c r="F146" s="417" t="s">
        <v>328</v>
      </c>
      <c r="G146" s="378" t="s">
        <v>462</v>
      </c>
      <c r="H146" s="378" t="s">
        <v>452</v>
      </c>
      <c r="I146" s="417" t="s">
        <v>363</v>
      </c>
      <c r="K146" s="68"/>
      <c r="L146" s="68"/>
      <c r="M146" s="68"/>
      <c r="N146" s="68"/>
      <c r="O146" s="68"/>
      <c r="P146" s="68"/>
      <c r="Q146" s="68"/>
      <c r="R146" s="68"/>
      <c r="S146" s="68"/>
      <c r="T146" s="68"/>
    </row>
    <row r="147" spans="2:20" ht="15" customHeight="1">
      <c r="B147" s="666"/>
      <c r="C147" s="421" t="s">
        <v>282</v>
      </c>
      <c r="D147" s="421" t="s">
        <v>282</v>
      </c>
      <c r="E147" s="421" t="s">
        <v>282</v>
      </c>
      <c r="F147" s="421" t="s">
        <v>249</v>
      </c>
      <c r="G147" s="421" t="s">
        <v>249</v>
      </c>
      <c r="H147" s="421" t="s">
        <v>282</v>
      </c>
      <c r="I147" s="276" t="s">
        <v>377</v>
      </c>
      <c r="K147" s="68"/>
      <c r="L147" s="68"/>
      <c r="M147" s="68"/>
      <c r="N147" s="68"/>
      <c r="O147" s="68"/>
      <c r="P147" s="68"/>
      <c r="Q147" s="68"/>
      <c r="R147" s="68"/>
      <c r="S147" s="68"/>
      <c r="T147" s="68"/>
    </row>
    <row r="148" spans="2:20" s="275" customFormat="1" ht="14.25">
      <c r="B148" s="661" t="s">
        <v>353</v>
      </c>
      <c r="C148" s="416" t="str">
        <f t="shared" ref="C148:C165" ca="1" si="64">TEXT(C104,$N$4)</f>
        <v>0</v>
      </c>
      <c r="D148" s="416" t="e">
        <f t="shared" ref="D148:D162" ca="1" si="65">TEXT(O57,$N$4)</f>
        <v>#VALUE!</v>
      </c>
      <c r="E148" s="416" t="str">
        <f t="shared" ref="E148:E165" ca="1" si="66">TEXT(Q57,$N$4)</f>
        <v>0</v>
      </c>
      <c r="F148" s="416" t="str">
        <f t="shared" ref="F148:F162" ca="1" si="67">TEXT(R57,$S$34)</f>
        <v>0.000 000</v>
      </c>
      <c r="G148" s="416" t="e">
        <f ca="1">TEXT(T105,R$81)</f>
        <v>#VALUE!</v>
      </c>
      <c r="H148" s="416" t="s">
        <v>439</v>
      </c>
      <c r="I148" s="416">
        <f ca="1">MAX(N105:N121)</f>
        <v>2</v>
      </c>
    </row>
    <row r="149" spans="2:20" s="275" customFormat="1" ht="14.25">
      <c r="B149" s="661"/>
      <c r="C149" s="416" t="str">
        <f t="shared" ca="1" si="64"/>
        <v>0</v>
      </c>
      <c r="D149" s="416" t="e">
        <f t="shared" ca="1" si="65"/>
        <v>#VALUE!</v>
      </c>
      <c r="E149" s="416" t="str">
        <f t="shared" ca="1" si="66"/>
        <v>0</v>
      </c>
      <c r="F149" s="416" t="str">
        <f t="shared" ca="1" si="67"/>
        <v>0.000 000</v>
      </c>
      <c r="G149" s="416"/>
      <c r="H149" s="416" t="e">
        <f t="shared" ref="H149:H165" ca="1" si="68">TEXT(Y105,N$4)</f>
        <v>#VALUE!</v>
      </c>
      <c r="I149" s="416"/>
    </row>
    <row r="150" spans="2:20" s="275" customFormat="1" ht="14.25">
      <c r="B150" s="661"/>
      <c r="C150" s="416" t="str">
        <f t="shared" ca="1" si="64"/>
        <v>0</v>
      </c>
      <c r="D150" s="416" t="e">
        <f t="shared" ca="1" si="65"/>
        <v>#VALUE!</v>
      </c>
      <c r="E150" s="416" t="str">
        <f t="shared" ca="1" si="66"/>
        <v>0</v>
      </c>
      <c r="F150" s="416" t="str">
        <f t="shared" ca="1" si="67"/>
        <v>0.000 000</v>
      </c>
      <c r="G150" s="416"/>
      <c r="H150" s="416" t="e">
        <f t="shared" ca="1" si="68"/>
        <v>#VALUE!</v>
      </c>
      <c r="I150" s="416"/>
    </row>
    <row r="151" spans="2:20" s="275" customFormat="1" ht="14.25">
      <c r="B151" s="661"/>
      <c r="C151" s="416" t="str">
        <f t="shared" ca="1" si="64"/>
        <v>0</v>
      </c>
      <c r="D151" s="416" t="e">
        <f t="shared" ca="1" si="65"/>
        <v>#VALUE!</v>
      </c>
      <c r="E151" s="416" t="str">
        <f t="shared" ca="1" si="66"/>
        <v>0</v>
      </c>
      <c r="F151" s="416" t="str">
        <f t="shared" ca="1" si="67"/>
        <v>0.000 000</v>
      </c>
      <c r="G151" s="416"/>
      <c r="H151" s="416" t="e">
        <f t="shared" ca="1" si="68"/>
        <v>#VALUE!</v>
      </c>
      <c r="I151" s="416"/>
    </row>
    <row r="152" spans="2:20" s="275" customFormat="1" ht="14.25">
      <c r="B152" s="661"/>
      <c r="C152" s="416" t="str">
        <f t="shared" ca="1" si="64"/>
        <v>0</v>
      </c>
      <c r="D152" s="416" t="e">
        <f t="shared" ca="1" si="65"/>
        <v>#VALUE!</v>
      </c>
      <c r="E152" s="416" t="str">
        <f t="shared" ca="1" si="66"/>
        <v>0</v>
      </c>
      <c r="F152" s="416" t="str">
        <f t="shared" ca="1" si="67"/>
        <v>0.000 000</v>
      </c>
      <c r="G152" s="416"/>
      <c r="H152" s="416" t="e">
        <f t="shared" ca="1" si="68"/>
        <v>#VALUE!</v>
      </c>
      <c r="I152" s="416"/>
    </row>
    <row r="153" spans="2:20" s="275" customFormat="1" ht="14.25">
      <c r="B153" s="661"/>
      <c r="C153" s="416" t="str">
        <f t="shared" ca="1" si="64"/>
        <v>0</v>
      </c>
      <c r="D153" s="416" t="e">
        <f t="shared" ca="1" si="65"/>
        <v>#VALUE!</v>
      </c>
      <c r="E153" s="416" t="str">
        <f t="shared" ca="1" si="66"/>
        <v>0</v>
      </c>
      <c r="F153" s="416" t="str">
        <f t="shared" ca="1" si="67"/>
        <v>0.000 000</v>
      </c>
      <c r="G153" s="416"/>
      <c r="H153" s="416" t="e">
        <f t="shared" ca="1" si="68"/>
        <v>#VALUE!</v>
      </c>
      <c r="I153" s="416"/>
    </row>
    <row r="154" spans="2:20" s="275" customFormat="1" ht="14.25">
      <c r="B154" s="661"/>
      <c r="C154" s="416" t="str">
        <f t="shared" ca="1" si="64"/>
        <v>0</v>
      </c>
      <c r="D154" s="416" t="e">
        <f t="shared" ca="1" si="65"/>
        <v>#VALUE!</v>
      </c>
      <c r="E154" s="416" t="str">
        <f t="shared" ca="1" si="66"/>
        <v>0</v>
      </c>
      <c r="F154" s="416" t="str">
        <f t="shared" ca="1" si="67"/>
        <v>0.000 000</v>
      </c>
      <c r="G154" s="416"/>
      <c r="H154" s="416" t="e">
        <f t="shared" ca="1" si="68"/>
        <v>#VALUE!</v>
      </c>
      <c r="I154" s="416"/>
    </row>
    <row r="155" spans="2:20" s="275" customFormat="1" ht="14.25">
      <c r="B155" s="661"/>
      <c r="C155" s="416" t="str">
        <f t="shared" ca="1" si="64"/>
        <v>0</v>
      </c>
      <c r="D155" s="416" t="e">
        <f t="shared" ca="1" si="65"/>
        <v>#VALUE!</v>
      </c>
      <c r="E155" s="416" t="str">
        <f t="shared" ca="1" si="66"/>
        <v>0</v>
      </c>
      <c r="F155" s="416" t="str">
        <f t="shared" ca="1" si="67"/>
        <v>0.000 000</v>
      </c>
      <c r="G155" s="416"/>
      <c r="H155" s="416" t="e">
        <f t="shared" ca="1" si="68"/>
        <v>#VALUE!</v>
      </c>
      <c r="I155" s="416"/>
    </row>
    <row r="156" spans="2:20" s="275" customFormat="1" ht="14.25">
      <c r="B156" s="661"/>
      <c r="C156" s="416" t="str">
        <f t="shared" ca="1" si="64"/>
        <v>0</v>
      </c>
      <c r="D156" s="416" t="e">
        <f t="shared" ca="1" si="65"/>
        <v>#VALUE!</v>
      </c>
      <c r="E156" s="416" t="str">
        <f t="shared" ca="1" si="66"/>
        <v>0</v>
      </c>
      <c r="F156" s="416" t="str">
        <f t="shared" ca="1" si="67"/>
        <v>0.000 000</v>
      </c>
      <c r="G156" s="416"/>
      <c r="H156" s="416" t="e">
        <f t="shared" ca="1" si="68"/>
        <v>#VALUE!</v>
      </c>
      <c r="I156" s="416"/>
    </row>
    <row r="157" spans="2:20" s="275" customFormat="1" ht="14.25">
      <c r="B157" s="661"/>
      <c r="C157" s="416" t="str">
        <f t="shared" ca="1" si="64"/>
        <v>0</v>
      </c>
      <c r="D157" s="416" t="e">
        <f t="shared" ca="1" si="65"/>
        <v>#VALUE!</v>
      </c>
      <c r="E157" s="416" t="str">
        <f t="shared" ca="1" si="66"/>
        <v>0</v>
      </c>
      <c r="F157" s="416" t="str">
        <f t="shared" ca="1" si="67"/>
        <v>0.000 000</v>
      </c>
      <c r="G157" s="416"/>
      <c r="H157" s="416" t="e">
        <f t="shared" ca="1" si="68"/>
        <v>#VALUE!</v>
      </c>
      <c r="I157" s="416"/>
    </row>
    <row r="158" spans="2:20" s="275" customFormat="1" ht="14.25">
      <c r="B158" s="661"/>
      <c r="C158" s="416" t="str">
        <f t="shared" ca="1" si="64"/>
        <v>0</v>
      </c>
      <c r="D158" s="416" t="e">
        <f t="shared" ca="1" si="65"/>
        <v>#VALUE!</v>
      </c>
      <c r="E158" s="416" t="str">
        <f t="shared" ca="1" si="66"/>
        <v>0</v>
      </c>
      <c r="F158" s="416" t="str">
        <f t="shared" ca="1" si="67"/>
        <v>0.000 000</v>
      </c>
      <c r="G158" s="416"/>
      <c r="H158" s="416" t="e">
        <f t="shared" ca="1" si="68"/>
        <v>#VALUE!</v>
      </c>
      <c r="I158" s="416"/>
    </row>
    <row r="159" spans="2:20" s="275" customFormat="1" ht="14.25">
      <c r="B159" s="661"/>
      <c r="C159" s="416" t="str">
        <f t="shared" ca="1" si="64"/>
        <v>0</v>
      </c>
      <c r="D159" s="416" t="e">
        <f t="shared" ca="1" si="65"/>
        <v>#VALUE!</v>
      </c>
      <c r="E159" s="416" t="str">
        <f t="shared" ca="1" si="66"/>
        <v>0</v>
      </c>
      <c r="F159" s="416" t="str">
        <f t="shared" ca="1" si="67"/>
        <v>0.000 000</v>
      </c>
      <c r="G159" s="416"/>
      <c r="H159" s="416" t="e">
        <f t="shared" ca="1" si="68"/>
        <v>#VALUE!</v>
      </c>
      <c r="I159" s="416"/>
    </row>
    <row r="160" spans="2:20" s="275" customFormat="1" ht="14.25">
      <c r="B160" s="661"/>
      <c r="C160" s="416" t="str">
        <f t="shared" ca="1" si="64"/>
        <v>0</v>
      </c>
      <c r="D160" s="416" t="e">
        <f t="shared" ca="1" si="65"/>
        <v>#VALUE!</v>
      </c>
      <c r="E160" s="416" t="str">
        <f t="shared" ca="1" si="66"/>
        <v>0</v>
      </c>
      <c r="F160" s="416" t="str">
        <f t="shared" ca="1" si="67"/>
        <v>0.000 000</v>
      </c>
      <c r="G160" s="416"/>
      <c r="H160" s="416" t="e">
        <f t="shared" ca="1" si="68"/>
        <v>#VALUE!</v>
      </c>
      <c r="I160" s="416"/>
    </row>
    <row r="161" spans="2:20" s="275" customFormat="1" ht="14.25">
      <c r="B161" s="661"/>
      <c r="C161" s="416" t="str">
        <f t="shared" ca="1" si="64"/>
        <v>0</v>
      </c>
      <c r="D161" s="416" t="e">
        <f t="shared" ca="1" si="65"/>
        <v>#VALUE!</v>
      </c>
      <c r="E161" s="416" t="str">
        <f t="shared" ca="1" si="66"/>
        <v>0</v>
      </c>
      <c r="F161" s="416" t="str">
        <f t="shared" ca="1" si="67"/>
        <v>0.000 000</v>
      </c>
      <c r="G161" s="416"/>
      <c r="H161" s="416" t="e">
        <f t="shared" ca="1" si="68"/>
        <v>#VALUE!</v>
      </c>
      <c r="I161" s="416"/>
    </row>
    <row r="162" spans="2:20" s="275" customFormat="1" ht="14.25">
      <c r="B162" s="661"/>
      <c r="C162" s="416" t="str">
        <f t="shared" ca="1" si="64"/>
        <v>0</v>
      </c>
      <c r="D162" s="416" t="e">
        <f t="shared" ca="1" si="65"/>
        <v>#VALUE!</v>
      </c>
      <c r="E162" s="416" t="str">
        <f t="shared" ca="1" si="66"/>
        <v>0</v>
      </c>
      <c r="F162" s="416" t="str">
        <f t="shared" ca="1" si="67"/>
        <v>0.000 000</v>
      </c>
      <c r="G162" s="416"/>
      <c r="H162" s="416" t="e">
        <f t="shared" ca="1" si="68"/>
        <v>#VALUE!</v>
      </c>
      <c r="I162" s="416"/>
    </row>
    <row r="163" spans="2:20" s="275" customFormat="1" ht="14.25">
      <c r="B163" s="661"/>
      <c r="C163" s="416" t="str">
        <f t="shared" ca="1" si="64"/>
        <v>0</v>
      </c>
      <c r="D163" s="416" t="e">
        <f ca="1">TEXT(O73,$N$4)</f>
        <v>#VALUE!</v>
      </c>
      <c r="E163" s="416" t="str">
        <f t="shared" ca="1" si="66"/>
        <v>0</v>
      </c>
      <c r="F163" s="416" t="str">
        <f ca="1">TEXT(R73,$S$34)</f>
        <v>0.000 000</v>
      </c>
      <c r="G163" s="416"/>
      <c r="H163" s="416" t="e">
        <f t="shared" ca="1" si="68"/>
        <v>#VALUE!</v>
      </c>
      <c r="I163" s="416"/>
    </row>
    <row r="164" spans="2:20" s="275" customFormat="1" ht="14.25">
      <c r="B164" s="661"/>
      <c r="C164" s="416" t="str">
        <f t="shared" ca="1" si="64"/>
        <v>0</v>
      </c>
      <c r="D164" s="416" t="e">
        <f ca="1">TEXT(O74,$N$4)</f>
        <v>#VALUE!</v>
      </c>
      <c r="E164" s="416" t="str">
        <f t="shared" ca="1" si="66"/>
        <v>0</v>
      </c>
      <c r="F164" s="416" t="str">
        <f ca="1">TEXT(R74,$S$34)</f>
        <v>0.000 000</v>
      </c>
      <c r="G164" s="416"/>
      <c r="H164" s="416" t="e">
        <f t="shared" ca="1" si="68"/>
        <v>#VALUE!</v>
      </c>
      <c r="I164" s="416"/>
    </row>
    <row r="165" spans="2:20" s="275" customFormat="1" ht="14.25">
      <c r="B165" s="661"/>
      <c r="C165" s="416" t="str">
        <f t="shared" ca="1" si="64"/>
        <v>0</v>
      </c>
      <c r="D165" s="416" t="e">
        <f ca="1">TEXT(O74,$N$4)</f>
        <v>#VALUE!</v>
      </c>
      <c r="E165" s="416" t="str">
        <f t="shared" ca="1" si="66"/>
        <v>0</v>
      </c>
      <c r="F165" s="416" t="str">
        <f ca="1">TEXT(R74,$S$34)</f>
        <v>0.000 000</v>
      </c>
      <c r="G165" s="416"/>
      <c r="H165" s="416" t="e">
        <f t="shared" ca="1" si="68"/>
        <v>#VALUE!</v>
      </c>
      <c r="I165" s="416"/>
    </row>
    <row r="166" spans="2:20" ht="15" customHeight="1">
      <c r="L166" s="275"/>
      <c r="N166" s="68"/>
      <c r="O166" s="68"/>
      <c r="P166" s="68"/>
      <c r="Q166" s="275"/>
      <c r="R166" s="275"/>
      <c r="S166" s="68"/>
      <c r="T166" s="68"/>
    </row>
    <row r="167" spans="2:20" ht="15" customHeight="1">
      <c r="B167" s="40" t="s">
        <v>394</v>
      </c>
      <c r="C167" s="275"/>
      <c r="D167" s="275"/>
      <c r="E167" s="275"/>
      <c r="F167" s="275"/>
      <c r="G167" s="275"/>
      <c r="H167" s="275"/>
      <c r="I167" s="275"/>
      <c r="J167" s="275"/>
      <c r="K167" s="275"/>
      <c r="L167" s="275"/>
      <c r="N167" s="68"/>
      <c r="O167" s="68"/>
      <c r="P167" s="68"/>
      <c r="Q167" s="68"/>
      <c r="R167" s="68"/>
      <c r="S167" s="68"/>
      <c r="T167" s="68"/>
    </row>
    <row r="168" spans="2:20" ht="15" customHeight="1">
      <c r="B168" s="656" t="s">
        <v>399</v>
      </c>
      <c r="C168" s="657"/>
      <c r="D168" s="346" t="s">
        <v>400</v>
      </c>
      <c r="E168" s="346" t="s">
        <v>299</v>
      </c>
      <c r="F168" s="346" t="s">
        <v>401</v>
      </c>
      <c r="G168" s="270"/>
      <c r="H168" s="346" t="s">
        <v>402</v>
      </c>
      <c r="I168" s="346" t="s">
        <v>403</v>
      </c>
      <c r="J168" s="346" t="s">
        <v>299</v>
      </c>
      <c r="K168" s="346" t="s">
        <v>404</v>
      </c>
      <c r="L168" s="357" t="s">
        <v>416</v>
      </c>
      <c r="M168" s="346" t="s">
        <v>405</v>
      </c>
      <c r="N168" s="68"/>
    </row>
    <row r="169" spans="2:20" ht="15" customHeight="1">
      <c r="B169" s="347">
        <v>490.33249999999998</v>
      </c>
      <c r="C169" s="348" t="s">
        <v>407</v>
      </c>
      <c r="D169" s="349" t="s">
        <v>408</v>
      </c>
      <c r="E169" s="350">
        <v>21300</v>
      </c>
      <c r="F169" s="658"/>
      <c r="G169" s="270"/>
      <c r="H169" s="351" t="e">
        <f ca="1">C4*J4</f>
        <v>#N/A</v>
      </c>
      <c r="I169" s="346" t="b">
        <f>IF(AND(F4=TRUE,G4=TRUE),TRUE,FALSE)</f>
        <v>0</v>
      </c>
      <c r="J169" s="352">
        <f ca="1">OFFSET(E$168,COUNTIF(B$169:B$174,"&lt;"&amp;H169)+1+IF(I169=TRUE,1,0),0)</f>
        <v>21300</v>
      </c>
      <c r="K169" s="353">
        <f>MAX(COUNTIF(C36:C53,TRUE),COUNTIF(C57:C74,TRUE))</f>
        <v>0</v>
      </c>
      <c r="L169" s="354">
        <f ca="1">IF(K169&lt;7,0,K169-6)*0.2*J169</f>
        <v>0</v>
      </c>
      <c r="M169" s="354">
        <f ca="1">J169+L169</f>
        <v>21300</v>
      </c>
      <c r="N169" s="68"/>
    </row>
    <row r="170" spans="2:20" ht="15" customHeight="1">
      <c r="B170" s="347">
        <v>490.33249999999998</v>
      </c>
      <c r="C170" s="348" t="s">
        <v>410</v>
      </c>
      <c r="D170" s="349" t="s">
        <v>411</v>
      </c>
      <c r="E170" s="350">
        <v>42600</v>
      </c>
      <c r="F170" s="659"/>
      <c r="G170" s="270"/>
      <c r="H170" s="270"/>
      <c r="I170" s="270"/>
      <c r="J170" s="270"/>
      <c r="K170" s="270"/>
      <c r="L170" s="270"/>
      <c r="M170" s="270"/>
      <c r="N170" s="270"/>
    </row>
    <row r="171" spans="2:20" ht="15" customHeight="1">
      <c r="B171" s="347">
        <v>980.66499999999996</v>
      </c>
      <c r="C171" s="348" t="s">
        <v>410</v>
      </c>
      <c r="D171" s="349" t="s">
        <v>408</v>
      </c>
      <c r="E171" s="350">
        <v>23100</v>
      </c>
      <c r="F171" s="659"/>
      <c r="G171" s="270"/>
      <c r="H171" s="270"/>
      <c r="I171" s="270"/>
      <c r="J171" s="270"/>
      <c r="K171" s="270"/>
      <c r="L171" s="270"/>
      <c r="M171" s="270"/>
      <c r="N171" s="270"/>
    </row>
    <row r="172" spans="2:20" ht="15" customHeight="1">
      <c r="B172" s="347">
        <v>980.66499999999996</v>
      </c>
      <c r="C172" s="348" t="s">
        <v>410</v>
      </c>
      <c r="D172" s="349" t="s">
        <v>411</v>
      </c>
      <c r="E172" s="350">
        <v>46200</v>
      </c>
      <c r="F172" s="659"/>
      <c r="G172" s="270"/>
      <c r="H172" s="270"/>
      <c r="I172" s="270"/>
      <c r="J172" s="270"/>
      <c r="K172" s="270"/>
      <c r="L172" s="270"/>
      <c r="M172" s="270"/>
      <c r="N172" s="271"/>
    </row>
    <row r="173" spans="2:20" ht="15" customHeight="1">
      <c r="B173" s="347">
        <v>1470.9974999999999</v>
      </c>
      <c r="C173" s="348" t="s">
        <v>410</v>
      </c>
      <c r="D173" s="349" t="s">
        <v>408</v>
      </c>
      <c r="E173" s="350">
        <v>25700</v>
      </c>
      <c r="F173" s="659"/>
      <c r="G173" s="270"/>
      <c r="H173" s="272" t="s">
        <v>412</v>
      </c>
      <c r="I173" s="270"/>
      <c r="J173" s="270"/>
      <c r="K173" s="270"/>
      <c r="L173" s="270"/>
      <c r="M173" s="270"/>
      <c r="N173" s="270"/>
    </row>
    <row r="174" spans="2:20" ht="15" customHeight="1">
      <c r="B174" s="347">
        <v>1470.9974999999999</v>
      </c>
      <c r="C174" s="348" t="s">
        <v>410</v>
      </c>
      <c r="D174" s="349" t="s">
        <v>411</v>
      </c>
      <c r="E174" s="350">
        <v>51400</v>
      </c>
      <c r="F174" s="659"/>
      <c r="G174" s="270"/>
      <c r="H174" s="356" t="s">
        <v>415</v>
      </c>
      <c r="I174" s="270"/>
      <c r="J174" s="270"/>
      <c r="K174" s="270"/>
      <c r="L174" s="270"/>
      <c r="M174" s="270"/>
      <c r="N174" s="270"/>
    </row>
    <row r="175" spans="2:20" ht="15" customHeight="1">
      <c r="B175" s="347">
        <v>1470.9974999999999</v>
      </c>
      <c r="C175" s="348" t="s">
        <v>413</v>
      </c>
      <c r="D175" s="349" t="s">
        <v>408</v>
      </c>
      <c r="E175" s="350">
        <v>27600</v>
      </c>
      <c r="F175" s="659"/>
      <c r="G175" s="270"/>
      <c r="H175" s="273" t="s">
        <v>414</v>
      </c>
      <c r="I175" s="270"/>
      <c r="J175" s="270"/>
      <c r="K175" s="270"/>
      <c r="L175" s="270"/>
      <c r="M175" s="270"/>
      <c r="N175" s="270"/>
    </row>
    <row r="176" spans="2:20" ht="15" customHeight="1">
      <c r="B176" s="347">
        <v>1470.9974999999999</v>
      </c>
      <c r="C176" s="348" t="s">
        <v>413</v>
      </c>
      <c r="D176" s="349" t="s">
        <v>411</v>
      </c>
      <c r="E176" s="350">
        <v>55200</v>
      </c>
      <c r="F176" s="660"/>
      <c r="G176" s="270"/>
      <c r="H176" s="270"/>
      <c r="I176" s="270"/>
      <c r="J176" s="270"/>
      <c r="K176" s="270"/>
      <c r="L176" s="270"/>
      <c r="M176" s="270"/>
      <c r="N176" s="270"/>
    </row>
    <row r="177" spans="2:14" ht="15" customHeight="1">
      <c r="B177" s="275"/>
      <c r="C177" s="275"/>
      <c r="D177" s="275"/>
      <c r="E177" s="275"/>
      <c r="F177" s="275"/>
      <c r="G177" s="275"/>
      <c r="H177" s="275"/>
      <c r="I177" s="275"/>
      <c r="J177" s="275"/>
      <c r="K177" s="275"/>
      <c r="L177" s="275"/>
      <c r="M177" s="275"/>
      <c r="N177" s="275"/>
    </row>
  </sheetData>
  <mergeCells count="58">
    <mergeCell ref="O3:R3"/>
    <mergeCell ref="B8:B9"/>
    <mergeCell ref="E8:E9"/>
    <mergeCell ref="G8:G9"/>
    <mergeCell ref="H8:H9"/>
    <mergeCell ref="I8:I9"/>
    <mergeCell ref="J8:L8"/>
    <mergeCell ref="M8:M9"/>
    <mergeCell ref="N8:N9"/>
    <mergeCell ref="O8:O9"/>
    <mergeCell ref="W31:Y31"/>
    <mergeCell ref="P8:R8"/>
    <mergeCell ref="G10:G27"/>
    <mergeCell ref="M10:M27"/>
    <mergeCell ref="B30:B32"/>
    <mergeCell ref="C30:C32"/>
    <mergeCell ref="D30:E31"/>
    <mergeCell ref="F30:H30"/>
    <mergeCell ref="I30:K30"/>
    <mergeCell ref="L30:N30"/>
    <mergeCell ref="O30:O31"/>
    <mergeCell ref="P30:P31"/>
    <mergeCell ref="Q30:Q31"/>
    <mergeCell ref="R30:S31"/>
    <mergeCell ref="T30:T32"/>
    <mergeCell ref="V31:V32"/>
    <mergeCell ref="B33:B35"/>
    <mergeCell ref="B36:B53"/>
    <mergeCell ref="B54:B56"/>
    <mergeCell ref="B57:B74"/>
    <mergeCell ref="B77:B79"/>
    <mergeCell ref="AB91:AH91"/>
    <mergeCell ref="J77:J78"/>
    <mergeCell ref="K77:K78"/>
    <mergeCell ref="L77:L78"/>
    <mergeCell ref="M77:M78"/>
    <mergeCell ref="N77:N78"/>
    <mergeCell ref="O77:T77"/>
    <mergeCell ref="U77:U78"/>
    <mergeCell ref="AA77:AA78"/>
    <mergeCell ref="B80:B82"/>
    <mergeCell ref="B83:B100"/>
    <mergeCell ref="AA91:AA92"/>
    <mergeCell ref="D77:D79"/>
    <mergeCell ref="E77:E79"/>
    <mergeCell ref="F77:F78"/>
    <mergeCell ref="G77:G78"/>
    <mergeCell ref="H77:H78"/>
    <mergeCell ref="I77:I78"/>
    <mergeCell ref="C77:C79"/>
    <mergeCell ref="B168:C168"/>
    <mergeCell ref="F169:F176"/>
    <mergeCell ref="B101:B103"/>
    <mergeCell ref="B104:B121"/>
    <mergeCell ref="B125:B126"/>
    <mergeCell ref="B127:B144"/>
    <mergeCell ref="B146:B147"/>
    <mergeCell ref="B148:B165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1"/>
  <sheetViews>
    <sheetView workbookViewId="0"/>
  </sheetViews>
  <sheetFormatPr defaultColWidth="8.88671875" defaultRowHeight="12"/>
  <cols>
    <col min="1" max="1" width="4" style="222" bestFit="1" customWidth="1"/>
    <col min="2" max="2" width="6.6640625" style="222" bestFit="1" customWidth="1"/>
    <col min="3" max="3" width="12.33203125" style="222" customWidth="1"/>
    <col min="4" max="4" width="8.33203125" style="222" customWidth="1"/>
    <col min="5" max="13" width="1.77734375" style="222" customWidth="1"/>
    <col min="14" max="16" width="5.33203125" style="222" bestFit="1" customWidth="1"/>
    <col min="17" max="17" width="4" style="222" bestFit="1" customWidth="1"/>
    <col min="18" max="18" width="5.33203125" style="222" bestFit="1" customWidth="1"/>
    <col min="19" max="19" width="4" style="222" bestFit="1" customWidth="1"/>
    <col min="20" max="20" width="6.5546875" style="222" bestFit="1" customWidth="1"/>
    <col min="21" max="21" width="1.77734375" style="222" customWidth="1"/>
    <col min="22" max="22" width="8.44140625" style="222" bestFit="1" customWidth="1"/>
    <col min="23" max="23" width="6.6640625" style="222" bestFit="1" customWidth="1"/>
    <col min="24" max="24" width="1.77734375" style="222" customWidth="1"/>
    <col min="25" max="26" width="6.6640625" style="222" bestFit="1" customWidth="1"/>
    <col min="27" max="27" width="9.33203125" style="222" bestFit="1" customWidth="1"/>
    <col min="28" max="30" width="10.77734375" style="222" customWidth="1"/>
    <col min="31" max="34" width="1.77734375" style="222" customWidth="1"/>
    <col min="35" max="35" width="6.6640625" style="222" bestFit="1" customWidth="1"/>
    <col min="36" max="16384" width="8.88671875" style="222"/>
  </cols>
  <sheetData>
    <row r="1" spans="1:36">
      <c r="A1" s="221" t="s">
        <v>184</v>
      </c>
      <c r="B1" s="221" t="s">
        <v>185</v>
      </c>
      <c r="C1" s="221" t="s">
        <v>186</v>
      </c>
      <c r="D1" s="221" t="s">
        <v>187</v>
      </c>
      <c r="E1" s="221"/>
      <c r="F1" s="221"/>
      <c r="G1" s="221"/>
      <c r="H1" s="221"/>
      <c r="I1" s="221"/>
      <c r="J1" s="221"/>
      <c r="K1" s="221"/>
      <c r="L1" s="221"/>
      <c r="M1" s="221"/>
      <c r="N1" s="221" t="s">
        <v>188</v>
      </c>
      <c r="O1" s="221" t="s">
        <v>189</v>
      </c>
      <c r="P1" s="221" t="s">
        <v>190</v>
      </c>
      <c r="Q1" s="221" t="s">
        <v>58</v>
      </c>
      <c r="R1" s="221" t="s">
        <v>191</v>
      </c>
      <c r="S1" s="221" t="s">
        <v>58</v>
      </c>
      <c r="T1" s="221" t="s">
        <v>192</v>
      </c>
      <c r="U1" s="221"/>
      <c r="V1" s="221" t="s">
        <v>194</v>
      </c>
      <c r="W1" s="221" t="s">
        <v>195</v>
      </c>
      <c r="X1" s="221"/>
      <c r="Y1" s="221" t="s">
        <v>206</v>
      </c>
      <c r="Z1" s="221" t="s">
        <v>196</v>
      </c>
      <c r="AA1" s="221" t="s">
        <v>197</v>
      </c>
      <c r="AB1" s="221" t="s">
        <v>198</v>
      </c>
      <c r="AC1" s="221" t="s">
        <v>199</v>
      </c>
      <c r="AD1" s="221" t="s">
        <v>200</v>
      </c>
      <c r="AE1" s="221"/>
      <c r="AF1" s="221"/>
      <c r="AG1" s="221"/>
      <c r="AH1" s="221"/>
      <c r="AI1" s="221" t="s">
        <v>201</v>
      </c>
      <c r="AJ1" s="362" t="s">
        <v>422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51"/>
  <sheetViews>
    <sheetView zoomScaleNormal="100" workbookViewId="0"/>
  </sheetViews>
  <sheetFormatPr defaultColWidth="9" defaultRowHeight="17.100000000000001" customHeight="1"/>
  <cols>
    <col min="1" max="36" width="10.44140625" style="49" customWidth="1"/>
    <col min="37" max="16384" width="9" style="49"/>
  </cols>
  <sheetData>
    <row r="1" spans="1:27" s="23" customFormat="1" ht="33" customHeight="1">
      <c r="A1" s="27" t="s">
        <v>45</v>
      </c>
    </row>
    <row r="2" spans="1:27" s="23" customFormat="1" ht="17.100000000000001" customHeight="1">
      <c r="A2" s="29" t="s">
        <v>46</v>
      </c>
      <c r="L2" s="29" t="s">
        <v>47</v>
      </c>
      <c r="O2" s="29" t="s">
        <v>202</v>
      </c>
      <c r="R2" s="29" t="s">
        <v>203</v>
      </c>
      <c r="V2" s="29" t="s">
        <v>465</v>
      </c>
      <c r="Y2" s="29" t="s">
        <v>466</v>
      </c>
    </row>
    <row r="3" spans="1:27" s="23" customFormat="1" ht="13.5">
      <c r="A3" s="26" t="s">
        <v>204</v>
      </c>
      <c r="B3" s="26" t="s">
        <v>66</v>
      </c>
      <c r="C3" s="26" t="s">
        <v>266</v>
      </c>
      <c r="D3" s="26" t="s">
        <v>66</v>
      </c>
      <c r="E3" s="24" t="s">
        <v>479</v>
      </c>
      <c r="F3" s="24" t="s">
        <v>480</v>
      </c>
      <c r="G3" s="24"/>
      <c r="H3" s="26" t="s">
        <v>49</v>
      </c>
      <c r="I3" s="26" t="s">
        <v>72</v>
      </c>
      <c r="J3" s="26" t="s">
        <v>50</v>
      </c>
      <c r="K3" s="26" t="s">
        <v>51</v>
      </c>
      <c r="L3" s="26" t="s">
        <v>52</v>
      </c>
      <c r="M3" s="26" t="s">
        <v>53</v>
      </c>
      <c r="N3" s="26" t="s">
        <v>54</v>
      </c>
      <c r="O3" s="26" t="s">
        <v>55</v>
      </c>
      <c r="P3" s="26" t="s">
        <v>56</v>
      </c>
      <c r="Q3" s="74" t="s">
        <v>57</v>
      </c>
      <c r="R3" s="26" t="s">
        <v>55</v>
      </c>
      <c r="S3" s="26" t="s">
        <v>56</v>
      </c>
      <c r="T3" s="74" t="s">
        <v>57</v>
      </c>
      <c r="V3" s="26" t="s">
        <v>55</v>
      </c>
      <c r="W3" s="26" t="s">
        <v>56</v>
      </c>
      <c r="X3" s="74" t="s">
        <v>57</v>
      </c>
      <c r="Y3" s="26" t="s">
        <v>55</v>
      </c>
      <c r="Z3" s="26" t="s">
        <v>56</v>
      </c>
      <c r="AA3" s="74" t="s">
        <v>57</v>
      </c>
    </row>
    <row r="4" spans="1:27" s="23" customFormat="1" ht="17.100000000000001" customHeight="1">
      <c r="A4" s="50"/>
      <c r="B4" s="37"/>
      <c r="C4" s="37"/>
      <c r="D4" s="81"/>
      <c r="E4" s="37"/>
      <c r="F4" s="81"/>
      <c r="G4" s="81"/>
      <c r="H4" s="37"/>
      <c r="I4" s="81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V4" s="37"/>
      <c r="W4" s="37"/>
      <c r="X4" s="37"/>
      <c r="Y4" s="37"/>
      <c r="Z4" s="37"/>
      <c r="AA4" s="37"/>
    </row>
    <row r="5" spans="1:27" s="23" customFormat="1" ht="17.100000000000001" customHeight="1">
      <c r="A5" s="50"/>
      <c r="B5" s="37"/>
      <c r="C5" s="37"/>
      <c r="D5" s="81"/>
      <c r="E5" s="37"/>
      <c r="F5" s="81"/>
      <c r="G5" s="81"/>
      <c r="H5" s="37"/>
      <c r="I5" s="81"/>
      <c r="J5" s="37"/>
      <c r="K5" s="37"/>
      <c r="L5" s="37"/>
      <c r="M5" s="37"/>
      <c r="N5" s="37"/>
      <c r="O5" s="37"/>
      <c r="P5" s="37"/>
      <c r="Q5" s="38"/>
      <c r="R5" s="37"/>
      <c r="S5" s="37"/>
      <c r="T5" s="38"/>
      <c r="V5" s="37"/>
      <c r="W5" s="37"/>
      <c r="X5" s="38"/>
      <c r="Y5" s="37"/>
      <c r="Z5" s="37"/>
      <c r="AA5" s="38"/>
    </row>
    <row r="6" spans="1:27" s="23" customFormat="1" ht="17.100000000000001" customHeight="1">
      <c r="A6" s="50"/>
      <c r="B6" s="37"/>
      <c r="C6" s="37"/>
      <c r="D6" s="81"/>
      <c r="E6" s="37"/>
      <c r="F6" s="81"/>
      <c r="G6" s="81"/>
      <c r="H6" s="37"/>
      <c r="I6" s="81"/>
      <c r="J6" s="37"/>
      <c r="K6" s="37"/>
      <c r="L6" s="37"/>
      <c r="M6" s="37"/>
      <c r="N6" s="37"/>
      <c r="O6" s="37"/>
      <c r="P6" s="37"/>
      <c r="Q6" s="38"/>
      <c r="R6" s="37"/>
      <c r="S6" s="37"/>
      <c r="T6" s="38"/>
      <c r="V6" s="37"/>
      <c r="W6" s="37"/>
      <c r="X6" s="38"/>
      <c r="Y6" s="37"/>
      <c r="Z6" s="37"/>
      <c r="AA6" s="38"/>
    </row>
    <row r="7" spans="1:27" s="23" customFormat="1" ht="17.100000000000001" customHeight="1">
      <c r="A7" s="50"/>
      <c r="B7" s="37"/>
      <c r="C7" s="37"/>
      <c r="D7" s="81"/>
      <c r="E7" s="37"/>
      <c r="F7" s="81"/>
      <c r="G7" s="81"/>
      <c r="H7" s="37"/>
      <c r="I7" s="81"/>
      <c r="J7" s="37"/>
      <c r="K7" s="37"/>
      <c r="L7" s="37"/>
      <c r="M7" s="37"/>
      <c r="N7" s="37"/>
      <c r="O7" s="37"/>
      <c r="P7" s="37"/>
      <c r="Q7" s="38"/>
      <c r="R7" s="37"/>
      <c r="S7" s="37"/>
      <c r="T7" s="38"/>
      <c r="V7" s="37"/>
      <c r="W7" s="37"/>
      <c r="X7" s="38"/>
      <c r="Y7" s="37"/>
      <c r="Z7" s="37"/>
      <c r="AA7" s="38"/>
    </row>
    <row r="8" spans="1:27" s="23" customFormat="1" ht="17.100000000000001" customHeight="1">
      <c r="A8" s="50"/>
      <c r="B8" s="37"/>
      <c r="C8" s="37"/>
      <c r="D8" s="81"/>
      <c r="E8" s="37"/>
      <c r="F8" s="81"/>
      <c r="G8" s="81"/>
      <c r="H8" s="37"/>
      <c r="I8" s="81"/>
      <c r="J8" s="37"/>
      <c r="K8" s="37"/>
      <c r="L8" s="37"/>
      <c r="M8" s="37"/>
      <c r="N8" s="37"/>
      <c r="O8" s="37"/>
      <c r="P8" s="37"/>
      <c r="Q8" s="38"/>
      <c r="R8" s="37"/>
      <c r="S8" s="37"/>
      <c r="T8" s="38"/>
      <c r="V8" s="37"/>
      <c r="W8" s="37"/>
      <c r="X8" s="38"/>
      <c r="Y8" s="37"/>
      <c r="Z8" s="37"/>
      <c r="AA8" s="38"/>
    </row>
    <row r="9" spans="1:27" s="23" customFormat="1" ht="17.100000000000001" customHeight="1">
      <c r="A9" s="50"/>
      <c r="B9" s="37"/>
      <c r="C9" s="37"/>
      <c r="D9" s="81"/>
      <c r="E9" s="37"/>
      <c r="F9" s="81"/>
      <c r="G9" s="81"/>
      <c r="H9" s="37"/>
      <c r="I9" s="81"/>
      <c r="J9" s="37"/>
      <c r="K9" s="37"/>
      <c r="L9" s="37"/>
      <c r="M9" s="37"/>
      <c r="N9" s="37"/>
      <c r="O9" s="37"/>
      <c r="P9" s="37"/>
      <c r="Q9" s="38"/>
      <c r="R9" s="37"/>
      <c r="S9" s="37"/>
      <c r="T9" s="38"/>
      <c r="V9" s="37"/>
      <c r="W9" s="37"/>
      <c r="X9" s="38"/>
      <c r="Y9" s="37"/>
      <c r="Z9" s="37"/>
      <c r="AA9" s="38"/>
    </row>
    <row r="10" spans="1:27" s="23" customFormat="1" ht="17.100000000000001" customHeight="1">
      <c r="A10" s="50"/>
      <c r="B10" s="37"/>
      <c r="C10" s="37"/>
      <c r="D10" s="81"/>
      <c r="E10" s="37"/>
      <c r="F10" s="81"/>
      <c r="G10" s="81"/>
      <c r="H10" s="37"/>
      <c r="I10" s="81"/>
      <c r="J10" s="37"/>
      <c r="K10" s="37"/>
      <c r="L10" s="37"/>
      <c r="M10" s="37"/>
      <c r="N10" s="37"/>
      <c r="O10" s="37"/>
      <c r="P10" s="37"/>
      <c r="Q10" s="38"/>
      <c r="R10" s="37"/>
      <c r="S10" s="37"/>
      <c r="T10" s="38"/>
      <c r="V10" s="37"/>
      <c r="W10" s="37"/>
      <c r="X10" s="38"/>
      <c r="Y10" s="37"/>
      <c r="Z10" s="37"/>
      <c r="AA10" s="38"/>
    </row>
    <row r="11" spans="1:27" s="23" customFormat="1" ht="17.100000000000001" customHeight="1">
      <c r="A11" s="50"/>
      <c r="B11" s="37"/>
      <c r="C11" s="37"/>
      <c r="D11" s="81"/>
      <c r="E11" s="37"/>
      <c r="F11" s="81"/>
      <c r="G11" s="81"/>
      <c r="H11" s="37"/>
      <c r="I11" s="81"/>
      <c r="J11" s="37"/>
      <c r="K11" s="37"/>
      <c r="L11" s="37"/>
      <c r="M11" s="37"/>
      <c r="N11" s="37"/>
      <c r="O11" s="37"/>
      <c r="P11" s="37"/>
      <c r="Q11" s="38"/>
      <c r="R11" s="37"/>
      <c r="S11" s="37"/>
      <c r="T11" s="38"/>
      <c r="V11" s="37"/>
      <c r="W11" s="37"/>
      <c r="X11" s="38"/>
      <c r="Y11" s="37"/>
      <c r="Z11" s="37"/>
      <c r="AA11" s="38"/>
    </row>
    <row r="12" spans="1:27" s="23" customFormat="1" ht="17.100000000000001" customHeight="1">
      <c r="A12" s="50"/>
      <c r="B12" s="37"/>
      <c r="C12" s="37"/>
      <c r="D12" s="81"/>
      <c r="E12" s="37"/>
      <c r="F12" s="81"/>
      <c r="G12" s="81"/>
      <c r="H12" s="37"/>
      <c r="I12" s="81"/>
      <c r="J12" s="37"/>
      <c r="K12" s="37"/>
      <c r="L12" s="37"/>
      <c r="M12" s="37"/>
      <c r="N12" s="37"/>
      <c r="O12" s="37"/>
      <c r="P12" s="37"/>
      <c r="Q12" s="38"/>
      <c r="R12" s="37"/>
      <c r="S12" s="37"/>
      <c r="T12" s="38"/>
      <c r="V12" s="37"/>
      <c r="W12" s="37"/>
      <c r="X12" s="38"/>
      <c r="Y12" s="37"/>
      <c r="Z12" s="37"/>
      <c r="AA12" s="38"/>
    </row>
    <row r="13" spans="1:27" s="23" customFormat="1" ht="17.100000000000001" customHeight="1">
      <c r="A13" s="50"/>
      <c r="B13" s="37"/>
      <c r="C13" s="37"/>
      <c r="D13" s="81"/>
      <c r="E13" s="37"/>
      <c r="F13" s="81"/>
      <c r="G13" s="81"/>
      <c r="H13" s="37"/>
      <c r="I13" s="81"/>
      <c r="J13" s="37"/>
      <c r="K13" s="37"/>
      <c r="L13" s="37"/>
      <c r="M13" s="37"/>
      <c r="N13" s="37"/>
      <c r="O13" s="37"/>
      <c r="P13" s="37"/>
      <c r="Q13" s="38"/>
      <c r="R13" s="37"/>
      <c r="S13" s="37"/>
      <c r="T13" s="38"/>
      <c r="V13" s="37"/>
      <c r="W13" s="37"/>
      <c r="X13" s="38"/>
      <c r="Y13" s="37"/>
      <c r="Z13" s="37"/>
      <c r="AA13" s="38"/>
    </row>
    <row r="14" spans="1:27" s="23" customFormat="1" ht="17.100000000000001" customHeight="1">
      <c r="A14" s="50"/>
      <c r="B14" s="37"/>
      <c r="C14" s="37"/>
      <c r="D14" s="81"/>
      <c r="E14" s="37"/>
      <c r="F14" s="81"/>
      <c r="G14" s="81"/>
      <c r="H14" s="37"/>
      <c r="I14" s="81"/>
      <c r="J14" s="37"/>
      <c r="K14" s="37"/>
      <c r="L14" s="37"/>
      <c r="M14" s="37"/>
      <c r="N14" s="37"/>
      <c r="O14" s="37"/>
      <c r="P14" s="37"/>
      <c r="Q14" s="38"/>
      <c r="R14" s="37"/>
      <c r="S14" s="37"/>
      <c r="T14" s="38"/>
      <c r="V14" s="37"/>
      <c r="W14" s="37"/>
      <c r="X14" s="38"/>
      <c r="Y14" s="37"/>
      <c r="Z14" s="37"/>
      <c r="AA14" s="38"/>
    </row>
    <row r="15" spans="1:27" s="23" customFormat="1" ht="17.100000000000001" customHeight="1">
      <c r="A15" s="50"/>
      <c r="B15" s="37"/>
      <c r="C15" s="37"/>
      <c r="D15" s="81"/>
      <c r="E15" s="37"/>
      <c r="F15" s="81"/>
      <c r="G15" s="81"/>
      <c r="H15" s="37"/>
      <c r="I15" s="81"/>
      <c r="J15" s="37"/>
      <c r="K15" s="37"/>
      <c r="L15" s="37"/>
      <c r="M15" s="37"/>
      <c r="N15" s="38"/>
      <c r="O15" s="38"/>
      <c r="P15" s="38"/>
      <c r="Q15" s="38"/>
      <c r="R15" s="38"/>
      <c r="S15" s="38"/>
      <c r="T15" s="38"/>
      <c r="V15" s="38"/>
      <c r="W15" s="38"/>
      <c r="X15" s="38"/>
      <c r="Y15" s="38"/>
      <c r="Z15" s="38"/>
      <c r="AA15" s="38"/>
    </row>
    <row r="16" spans="1:27" s="23" customFormat="1" ht="17.100000000000001" customHeight="1">
      <c r="A16" s="50"/>
      <c r="B16" s="37"/>
      <c r="C16" s="37"/>
      <c r="D16" s="81"/>
      <c r="E16" s="37"/>
      <c r="F16" s="81"/>
      <c r="G16" s="81"/>
      <c r="H16" s="37"/>
      <c r="I16" s="81"/>
      <c r="J16" s="37"/>
      <c r="K16" s="37"/>
      <c r="L16" s="37"/>
      <c r="M16" s="37"/>
      <c r="N16" s="38"/>
      <c r="O16" s="38"/>
      <c r="P16" s="38"/>
      <c r="Q16" s="38"/>
      <c r="R16" s="38"/>
      <c r="S16" s="38"/>
      <c r="T16" s="38"/>
      <c r="V16" s="38"/>
      <c r="W16" s="38"/>
      <c r="X16" s="38"/>
      <c r="Y16" s="38"/>
      <c r="Z16" s="38"/>
      <c r="AA16" s="38"/>
    </row>
    <row r="17" spans="1:36" s="23" customFormat="1" ht="17.100000000000001" customHeight="1">
      <c r="A17" s="50"/>
      <c r="B17" s="37"/>
      <c r="C17" s="37"/>
      <c r="D17" s="81"/>
      <c r="E17" s="37"/>
      <c r="F17" s="81"/>
      <c r="G17" s="81"/>
      <c r="H17" s="37"/>
      <c r="I17" s="81"/>
      <c r="J17" s="37"/>
      <c r="K17" s="37"/>
      <c r="L17" s="37"/>
      <c r="M17" s="37"/>
      <c r="N17" s="38"/>
      <c r="O17" s="38"/>
      <c r="P17" s="38"/>
      <c r="Q17" s="38"/>
      <c r="R17" s="38"/>
      <c r="S17" s="38"/>
      <c r="T17" s="38"/>
      <c r="V17" s="38"/>
      <c r="W17" s="38"/>
      <c r="X17" s="38"/>
      <c r="Y17" s="38"/>
      <c r="Z17" s="38"/>
      <c r="AA17" s="38"/>
    </row>
    <row r="18" spans="1:36" s="23" customFormat="1" ht="17.100000000000001" customHeight="1">
      <c r="A18" s="50"/>
      <c r="B18" s="37"/>
      <c r="C18" s="37"/>
      <c r="D18" s="81"/>
      <c r="E18" s="37"/>
      <c r="F18" s="81"/>
      <c r="G18" s="81"/>
      <c r="H18" s="37"/>
      <c r="I18" s="81"/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V18" s="38"/>
      <c r="W18" s="38"/>
      <c r="X18" s="38"/>
      <c r="Y18" s="38"/>
      <c r="Z18" s="38"/>
      <c r="AA18" s="38"/>
    </row>
    <row r="19" spans="1:36" s="23" customFormat="1" ht="17.100000000000001" customHeight="1">
      <c r="A19" s="50"/>
      <c r="B19" s="37"/>
      <c r="C19" s="37"/>
      <c r="D19" s="81"/>
      <c r="E19" s="37"/>
      <c r="F19" s="81"/>
      <c r="G19" s="81"/>
      <c r="H19" s="37"/>
      <c r="I19" s="81"/>
      <c r="J19" s="37"/>
      <c r="K19" s="37"/>
      <c r="L19" s="37"/>
      <c r="M19" s="37"/>
      <c r="N19" s="38"/>
      <c r="O19" s="38"/>
      <c r="P19" s="38"/>
      <c r="Q19" s="38"/>
      <c r="R19" s="38"/>
      <c r="S19" s="38"/>
      <c r="T19" s="38"/>
      <c r="V19" s="38"/>
      <c r="W19" s="38"/>
      <c r="X19" s="38"/>
      <c r="Y19" s="38"/>
      <c r="Z19" s="38"/>
      <c r="AA19" s="38"/>
    </row>
    <row r="20" spans="1:36" s="23" customFormat="1" ht="17.100000000000001" customHeight="1">
      <c r="A20" s="50"/>
      <c r="B20" s="37"/>
      <c r="C20" s="37"/>
      <c r="D20" s="81"/>
      <c r="E20" s="37"/>
      <c r="F20" s="81"/>
      <c r="G20" s="81"/>
      <c r="H20" s="37"/>
      <c r="I20" s="81"/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V20" s="38"/>
      <c r="W20" s="38"/>
      <c r="X20" s="38"/>
      <c r="Y20" s="38"/>
      <c r="Z20" s="38"/>
      <c r="AA20" s="38"/>
    </row>
    <row r="21" spans="1:36" s="23" customFormat="1" ht="17.100000000000001" customHeight="1">
      <c r="A21" s="50"/>
      <c r="B21" s="37"/>
      <c r="C21" s="37"/>
      <c r="D21" s="81"/>
      <c r="E21" s="37"/>
      <c r="F21" s="81"/>
      <c r="G21" s="81"/>
      <c r="H21" s="37"/>
      <c r="I21" s="81"/>
      <c r="J21" s="37"/>
      <c r="K21" s="37"/>
      <c r="L21" s="37"/>
      <c r="M21" s="37"/>
      <c r="N21" s="38"/>
      <c r="O21" s="38"/>
      <c r="P21" s="38"/>
      <c r="Q21" s="38"/>
      <c r="R21" s="38"/>
      <c r="S21" s="38"/>
      <c r="T21" s="38"/>
      <c r="V21" s="38"/>
      <c r="W21" s="38"/>
      <c r="X21" s="38"/>
      <c r="Y21" s="38"/>
      <c r="Z21" s="38"/>
      <c r="AA21" s="38"/>
    </row>
    <row r="22" spans="1:36" s="23" customFormat="1" ht="17.100000000000001" customHeight="1">
      <c r="A22" s="51"/>
      <c r="B22" s="25"/>
      <c r="C22" s="25"/>
      <c r="D22" s="81"/>
      <c r="E22" s="25"/>
      <c r="F22" s="81"/>
      <c r="G22" s="81"/>
      <c r="H22" s="25"/>
      <c r="I22" s="81"/>
      <c r="J22" s="25"/>
      <c r="K22" s="25"/>
      <c r="L22" s="25"/>
      <c r="M22" s="25"/>
      <c r="N22" s="38"/>
      <c r="O22" s="38"/>
      <c r="P22" s="38"/>
      <c r="Q22" s="38"/>
      <c r="R22" s="38"/>
      <c r="S22" s="38"/>
      <c r="T22" s="38"/>
      <c r="V22" s="38"/>
      <c r="W22" s="38"/>
      <c r="X22" s="38"/>
      <c r="Y22" s="38"/>
      <c r="Z22" s="38"/>
      <c r="AA22" s="38"/>
    </row>
    <row r="23" spans="1:36" s="23" customFormat="1" ht="17.100000000000001" customHeight="1">
      <c r="A23" s="63"/>
      <c r="B23" s="64"/>
      <c r="C23" s="64"/>
      <c r="D23" s="81"/>
      <c r="E23" s="64"/>
      <c r="F23" s="81"/>
      <c r="G23" s="81"/>
      <c r="H23" s="64"/>
      <c r="I23" s="81"/>
      <c r="J23" s="64"/>
      <c r="K23" s="64"/>
      <c r="L23" s="64"/>
      <c r="M23" s="64"/>
      <c r="N23" s="65"/>
      <c r="O23" s="65"/>
      <c r="P23" s="65"/>
      <c r="Q23" s="65"/>
      <c r="R23" s="65"/>
      <c r="S23" s="65"/>
      <c r="T23" s="65"/>
      <c r="V23" s="65"/>
      <c r="W23" s="65"/>
      <c r="X23" s="65"/>
      <c r="Y23" s="65"/>
      <c r="Z23" s="65"/>
      <c r="AA23" s="65"/>
    </row>
    <row r="24" spans="1:36" s="23" customFormat="1" ht="17.100000000000001" customHeight="1">
      <c r="A24" s="63"/>
      <c r="B24" s="64"/>
      <c r="C24" s="64"/>
      <c r="D24" s="81"/>
      <c r="E24" s="64"/>
      <c r="F24" s="81"/>
      <c r="G24" s="81"/>
      <c r="H24" s="64"/>
      <c r="I24" s="81"/>
      <c r="J24" s="64"/>
      <c r="K24" s="64"/>
      <c r="L24" s="64"/>
      <c r="M24" s="64"/>
      <c r="N24" s="65"/>
      <c r="O24" s="65"/>
      <c r="P24" s="65"/>
      <c r="Q24" s="65"/>
      <c r="R24" s="65"/>
      <c r="S24" s="65"/>
      <c r="T24" s="65"/>
      <c r="V24" s="65"/>
      <c r="W24" s="65"/>
      <c r="X24" s="65"/>
      <c r="Y24" s="65"/>
      <c r="Z24" s="65"/>
      <c r="AA24" s="65"/>
    </row>
    <row r="25" spans="1:36" s="23" customFormat="1" ht="17.100000000000001" customHeight="1"/>
    <row r="26" spans="1:36" s="23" customFormat="1" ht="17.100000000000001" customHeight="1">
      <c r="A26" s="29" t="s">
        <v>275</v>
      </c>
    </row>
    <row r="27" spans="1:36" s="31" customFormat="1" ht="18" customHeight="1">
      <c r="A27" s="71" t="s">
        <v>184</v>
      </c>
      <c r="B27" s="71" t="s">
        <v>185</v>
      </c>
      <c r="C27" s="72" t="s">
        <v>186</v>
      </c>
      <c r="D27" s="72" t="s">
        <v>187</v>
      </c>
      <c r="E27" s="73"/>
      <c r="F27" s="72"/>
      <c r="G27" s="72"/>
      <c r="H27" s="72"/>
      <c r="I27" s="72"/>
      <c r="J27" s="72"/>
      <c r="K27" s="72"/>
      <c r="L27" s="72"/>
      <c r="M27" s="72"/>
      <c r="N27" s="72" t="s">
        <v>188</v>
      </c>
      <c r="O27" s="72" t="s">
        <v>189</v>
      </c>
      <c r="P27" s="72" t="s">
        <v>190</v>
      </c>
      <c r="Q27" s="72" t="s">
        <v>58</v>
      </c>
      <c r="R27" s="72" t="s">
        <v>191</v>
      </c>
      <c r="S27" s="72" t="s">
        <v>58</v>
      </c>
      <c r="T27" s="72" t="s">
        <v>192</v>
      </c>
      <c r="U27" s="72" t="s">
        <v>193</v>
      </c>
      <c r="V27" s="72" t="s">
        <v>194</v>
      </c>
      <c r="W27" s="72" t="s">
        <v>195</v>
      </c>
      <c r="X27" s="72"/>
      <c r="Y27" s="72" t="s">
        <v>205</v>
      </c>
      <c r="Z27" s="72" t="s">
        <v>196</v>
      </c>
      <c r="AA27" s="72" t="s">
        <v>197</v>
      </c>
      <c r="AB27" s="72" t="s">
        <v>198</v>
      </c>
      <c r="AC27" s="72" t="s">
        <v>199</v>
      </c>
      <c r="AD27" s="72" t="s">
        <v>200</v>
      </c>
      <c r="AE27" s="72"/>
      <c r="AF27" s="72"/>
      <c r="AG27" s="72"/>
      <c r="AH27" s="72"/>
      <c r="AI27" s="72" t="s">
        <v>201</v>
      </c>
      <c r="AJ27" s="23"/>
    </row>
    <row r="50" spans="1:36" s="23" customFormat="1" ht="17.100000000000001" customHeight="1">
      <c r="A50" s="29" t="s">
        <v>276</v>
      </c>
    </row>
    <row r="51" spans="1:36" s="31" customFormat="1" ht="18" customHeight="1">
      <c r="A51" s="71" t="s">
        <v>184</v>
      </c>
      <c r="B51" s="71" t="s">
        <v>185</v>
      </c>
      <c r="C51" s="72" t="s">
        <v>186</v>
      </c>
      <c r="D51" s="72" t="s">
        <v>187</v>
      </c>
      <c r="E51" s="73"/>
      <c r="F51" s="72"/>
      <c r="G51" s="72"/>
      <c r="H51" s="72"/>
      <c r="I51" s="72"/>
      <c r="J51" s="72"/>
      <c r="K51" s="72"/>
      <c r="L51" s="72"/>
      <c r="M51" s="72"/>
      <c r="N51" s="72" t="s">
        <v>188</v>
      </c>
      <c r="O51" s="72" t="s">
        <v>189</v>
      </c>
      <c r="P51" s="72" t="s">
        <v>190</v>
      </c>
      <c r="Q51" s="72" t="s">
        <v>58</v>
      </c>
      <c r="R51" s="72" t="s">
        <v>191</v>
      </c>
      <c r="S51" s="72" t="s">
        <v>58</v>
      </c>
      <c r="T51" s="72" t="s">
        <v>192</v>
      </c>
      <c r="U51" s="72" t="s">
        <v>193</v>
      </c>
      <c r="V51" s="72" t="s">
        <v>194</v>
      </c>
      <c r="W51" s="72" t="s">
        <v>195</v>
      </c>
      <c r="X51" s="72"/>
      <c r="Y51" s="72" t="s">
        <v>205</v>
      </c>
      <c r="Z51" s="72" t="s">
        <v>196</v>
      </c>
      <c r="AA51" s="72" t="s">
        <v>197</v>
      </c>
      <c r="AB51" s="72" t="s">
        <v>198</v>
      </c>
      <c r="AC51" s="72" t="s">
        <v>199</v>
      </c>
      <c r="AD51" s="72" t="s">
        <v>200</v>
      </c>
      <c r="AE51" s="72"/>
      <c r="AF51" s="72"/>
      <c r="AG51" s="72"/>
      <c r="AH51" s="72"/>
      <c r="AI51" s="72" t="s">
        <v>201</v>
      </c>
      <c r="AJ51" s="23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95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3.77734375" style="57" customWidth="1"/>
    <col min="3" max="4" width="8.33203125" style="57" customWidth="1"/>
    <col min="5" max="5" width="8.33203125" style="59" customWidth="1"/>
    <col min="6" max="10" width="8.33203125" style="57" customWidth="1"/>
    <col min="11" max="11" width="6.77734375" style="57" customWidth="1"/>
    <col min="12" max="16384" width="10.77734375" style="57"/>
  </cols>
  <sheetData>
    <row r="1" spans="1:11" s="2" customFormat="1" ht="33" customHeight="1">
      <c r="A1" s="489" t="s">
        <v>34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</row>
    <row r="2" spans="1:11" s="2" customFormat="1" ht="33" customHeight="1">
      <c r="A2" s="489"/>
      <c r="B2" s="489"/>
      <c r="C2" s="489"/>
      <c r="D2" s="489"/>
      <c r="E2" s="489"/>
      <c r="F2" s="489"/>
      <c r="G2" s="489"/>
      <c r="H2" s="489"/>
      <c r="I2" s="489"/>
      <c r="J2" s="489"/>
      <c r="K2" s="489"/>
    </row>
    <row r="3" spans="1:11" s="2" customFormat="1" ht="12.75" customHeight="1">
      <c r="A3" s="17" t="s">
        <v>36</v>
      </c>
      <c r="B3" s="17"/>
      <c r="C3" s="16"/>
      <c r="D3" s="16"/>
      <c r="E3" s="35"/>
      <c r="F3" s="16"/>
      <c r="G3" s="16"/>
      <c r="H3" s="16"/>
      <c r="I3" s="16"/>
      <c r="J3" s="16"/>
      <c r="K3" s="16"/>
    </row>
    <row r="4" spans="1:11" s="1" customFormat="1" ht="13.5" customHeight="1">
      <c r="A4" s="34" t="str">
        <f>" 교   정   번   호(Calibration No) : "&amp;기본정보!H3</f>
        <v xml:space="preserve"> 교   정   번   호(Calibration No) : </v>
      </c>
      <c r="B4" s="34"/>
      <c r="C4" s="18"/>
      <c r="D4" s="18"/>
      <c r="E4" s="36"/>
      <c r="F4" s="19"/>
      <c r="G4" s="18"/>
      <c r="H4" s="18"/>
      <c r="I4" s="20"/>
      <c r="J4" s="21"/>
      <c r="K4" s="19"/>
    </row>
    <row r="5" spans="1:11" s="54" customFormat="1" ht="15" customHeight="1">
      <c r="E5" s="55"/>
    </row>
    <row r="6" spans="1:11" ht="15" customHeight="1">
      <c r="A6" s="83" t="str">
        <f>IF(Calcu!F4=FALSE,"삭제","")</f>
        <v>삭제</v>
      </c>
      <c r="C6" s="87" t="str">
        <f>"○ 품명 : "&amp;기본정보!C$5</f>
        <v xml:space="preserve">○ 품명 : </v>
      </c>
      <c r="E6" s="57"/>
      <c r="F6" s="59"/>
    </row>
    <row r="7" spans="1:11" ht="15" customHeight="1">
      <c r="A7" s="83" t="str">
        <f t="shared" ref="A7:A12" si="0">A6</f>
        <v>삭제</v>
      </c>
      <c r="C7" s="87" t="str">
        <f>"○ 제작회사 : "&amp;기본정보!C$6</f>
        <v xml:space="preserve">○ 제작회사 : </v>
      </c>
      <c r="E7" s="57"/>
      <c r="F7" s="59"/>
    </row>
    <row r="8" spans="1:11" ht="15" customHeight="1">
      <c r="A8" s="83" t="str">
        <f t="shared" si="0"/>
        <v>삭제</v>
      </c>
      <c r="C8" s="87" t="str">
        <f>"○ 형식 : "&amp;기본정보!C$7</f>
        <v xml:space="preserve">○ 형식 : </v>
      </c>
      <c r="E8" s="57"/>
      <c r="F8" s="59"/>
    </row>
    <row r="9" spans="1:11" ht="15" customHeight="1">
      <c r="A9" s="83" t="str">
        <f t="shared" si="0"/>
        <v>삭제</v>
      </c>
      <c r="C9" s="87" t="str">
        <f>"○ 기기번호 : "&amp;기본정보!C$8</f>
        <v xml:space="preserve">○ 기기번호 : </v>
      </c>
      <c r="E9" s="57"/>
      <c r="F9" s="59"/>
    </row>
    <row r="10" spans="1:11" ht="15" customHeight="1">
      <c r="A10" s="83" t="str">
        <f t="shared" si="0"/>
        <v>삭제</v>
      </c>
      <c r="C10" s="60" t="str">
        <f ca="1">"○ 교정범위 : "&amp;Calcu!H4</f>
        <v>○ 교정범위 : 0 N·m</v>
      </c>
      <c r="E10" s="57"/>
      <c r="F10" s="59"/>
    </row>
    <row r="11" spans="1:11" ht="15" customHeight="1">
      <c r="A11" s="83" t="str">
        <f t="shared" si="0"/>
        <v>삭제</v>
      </c>
      <c r="E11" s="57"/>
      <c r="F11" s="59"/>
    </row>
    <row r="12" spans="1:11" ht="15" customHeight="1">
      <c r="A12" s="83" t="str">
        <f t="shared" si="0"/>
        <v>삭제</v>
      </c>
      <c r="C12" s="488" t="s">
        <v>212</v>
      </c>
      <c r="D12" s="488"/>
      <c r="E12" s="488"/>
      <c r="F12" s="488"/>
      <c r="G12" s="488"/>
      <c r="H12" s="488"/>
      <c r="I12" s="488"/>
      <c r="J12" s="488"/>
    </row>
    <row r="13" spans="1:11" ht="15" customHeight="1">
      <c r="A13" s="83" t="str">
        <f>A12</f>
        <v>삭제</v>
      </c>
      <c r="C13" s="488"/>
      <c r="D13" s="488"/>
      <c r="E13" s="488"/>
      <c r="F13" s="488"/>
      <c r="G13" s="488"/>
      <c r="H13" s="488"/>
      <c r="I13" s="488"/>
      <c r="J13" s="488"/>
    </row>
    <row r="14" spans="1:11" ht="15" customHeight="1">
      <c r="A14" s="83" t="str">
        <f>A13</f>
        <v>삭제</v>
      </c>
      <c r="C14" s="60" t="s">
        <v>213</v>
      </c>
      <c r="E14" s="57"/>
      <c r="F14" s="59"/>
    </row>
    <row r="15" spans="1:11" ht="15" customHeight="1">
      <c r="A15" s="83" t="str">
        <f>A14</f>
        <v>삭제</v>
      </c>
      <c r="C15" s="490" t="s">
        <v>476</v>
      </c>
      <c r="D15" s="490"/>
      <c r="E15" s="490" t="s">
        <v>208</v>
      </c>
      <c r="F15" s="490"/>
      <c r="G15" s="490" t="s">
        <v>209</v>
      </c>
      <c r="H15" s="490"/>
      <c r="I15" s="490" t="s">
        <v>210</v>
      </c>
      <c r="J15" s="490"/>
    </row>
    <row r="16" spans="1:11" ht="15" customHeight="1">
      <c r="A16" s="83" t="str">
        <f>A15</f>
        <v>삭제</v>
      </c>
      <c r="C16" s="490"/>
      <c r="D16" s="490"/>
      <c r="E16" s="490"/>
      <c r="F16" s="490"/>
      <c r="G16" s="490"/>
      <c r="H16" s="490"/>
      <c r="I16" s="490"/>
      <c r="J16" s="490"/>
    </row>
    <row r="17" spans="1:10" ht="15" customHeight="1">
      <c r="A17" s="83" t="str">
        <f>A16</f>
        <v>삭제</v>
      </c>
      <c r="C17" s="490"/>
      <c r="D17" s="490"/>
      <c r="E17" s="490"/>
      <c r="F17" s="490"/>
      <c r="G17" s="490"/>
      <c r="H17" s="490"/>
      <c r="I17" s="490"/>
      <c r="J17" s="490"/>
    </row>
    <row r="18" spans="1:10" ht="15" customHeight="1">
      <c r="A18" s="83" t="str">
        <f>IF(Calcu!C36=FALSE,"삭제","")</f>
        <v>삭제</v>
      </c>
      <c r="B18" s="59"/>
      <c r="C18" s="485" t="str">
        <f ca="1">Calcu!C127</f>
        <v>0</v>
      </c>
      <c r="D18" s="486"/>
      <c r="E18" s="487" t="e">
        <f ca="1">Calcu!D127</f>
        <v>#VALUE!</v>
      </c>
      <c r="F18" s="487"/>
      <c r="G18" s="487" t="str">
        <f ca="1">Calcu!F127</f>
        <v>0.000 000</v>
      </c>
      <c r="H18" s="487"/>
      <c r="I18" s="478" t="e">
        <f ca="1">Calcu!G127</f>
        <v>#VALUE!</v>
      </c>
      <c r="J18" s="479"/>
    </row>
    <row r="19" spans="1:10" ht="15" customHeight="1">
      <c r="A19" s="83" t="str">
        <f>IF(Calcu!C37=FALSE,"삭제","")</f>
        <v>삭제</v>
      </c>
      <c r="B19" s="59"/>
      <c r="C19" s="485" t="str">
        <f ca="1">Calcu!C128</f>
        <v>0</v>
      </c>
      <c r="D19" s="486"/>
      <c r="E19" s="487" t="e">
        <f ca="1">Calcu!D128</f>
        <v>#VALUE!</v>
      </c>
      <c r="F19" s="487"/>
      <c r="G19" s="487" t="str">
        <f ca="1">Calcu!F128</f>
        <v>0.000 000</v>
      </c>
      <c r="H19" s="487"/>
      <c r="I19" s="480"/>
      <c r="J19" s="481"/>
    </row>
    <row r="20" spans="1:10" ht="15" customHeight="1">
      <c r="A20" s="83" t="str">
        <f>IF(Calcu!C38=FALSE,"삭제","")</f>
        <v>삭제</v>
      </c>
      <c r="B20" s="59"/>
      <c r="C20" s="485" t="str">
        <f ca="1">Calcu!C129</f>
        <v>0</v>
      </c>
      <c r="D20" s="486"/>
      <c r="E20" s="487" t="e">
        <f ca="1">Calcu!D129</f>
        <v>#VALUE!</v>
      </c>
      <c r="F20" s="487"/>
      <c r="G20" s="487" t="str">
        <f ca="1">Calcu!F129</f>
        <v>0.000 000</v>
      </c>
      <c r="H20" s="487"/>
      <c r="I20" s="480"/>
      <c r="J20" s="481"/>
    </row>
    <row r="21" spans="1:10" ht="15" customHeight="1">
      <c r="A21" s="83" t="str">
        <f>IF(Calcu!C39=FALSE,"삭제","")</f>
        <v>삭제</v>
      </c>
      <c r="B21" s="59"/>
      <c r="C21" s="485" t="str">
        <f ca="1">Calcu!C130</f>
        <v>0</v>
      </c>
      <c r="D21" s="486"/>
      <c r="E21" s="487" t="e">
        <f ca="1">Calcu!D130</f>
        <v>#VALUE!</v>
      </c>
      <c r="F21" s="487"/>
      <c r="G21" s="487" t="str">
        <f ca="1">Calcu!F130</f>
        <v>0.000 000</v>
      </c>
      <c r="H21" s="487"/>
      <c r="I21" s="480"/>
      <c r="J21" s="481"/>
    </row>
    <row r="22" spans="1:10" ht="15" customHeight="1">
      <c r="A22" s="83" t="str">
        <f>IF(Calcu!C40=FALSE,"삭제","")</f>
        <v>삭제</v>
      </c>
      <c r="B22" s="59"/>
      <c r="C22" s="485" t="str">
        <f ca="1">Calcu!C131</f>
        <v>0</v>
      </c>
      <c r="D22" s="486"/>
      <c r="E22" s="487" t="e">
        <f ca="1">Calcu!D131</f>
        <v>#VALUE!</v>
      </c>
      <c r="F22" s="487"/>
      <c r="G22" s="487" t="str">
        <f ca="1">Calcu!F131</f>
        <v>0.000 000</v>
      </c>
      <c r="H22" s="487"/>
      <c r="I22" s="480"/>
      <c r="J22" s="481"/>
    </row>
    <row r="23" spans="1:10" ht="15" customHeight="1">
      <c r="A23" s="83" t="str">
        <f>IF(Calcu!C41=FALSE,"삭제","")</f>
        <v>삭제</v>
      </c>
      <c r="B23" s="59"/>
      <c r="C23" s="485" t="str">
        <f ca="1">Calcu!C132</f>
        <v>0</v>
      </c>
      <c r="D23" s="486"/>
      <c r="E23" s="487" t="e">
        <f ca="1">Calcu!D132</f>
        <v>#VALUE!</v>
      </c>
      <c r="F23" s="487"/>
      <c r="G23" s="487" t="str">
        <f ca="1">Calcu!F132</f>
        <v>0.000 000</v>
      </c>
      <c r="H23" s="487"/>
      <c r="I23" s="480"/>
      <c r="J23" s="481"/>
    </row>
    <row r="24" spans="1:10" ht="15" customHeight="1">
      <c r="A24" s="83" t="str">
        <f>IF(Calcu!C42=FALSE,"삭제","")</f>
        <v>삭제</v>
      </c>
      <c r="B24" s="59"/>
      <c r="C24" s="485" t="str">
        <f ca="1">Calcu!C133</f>
        <v>0</v>
      </c>
      <c r="D24" s="486"/>
      <c r="E24" s="487" t="e">
        <f ca="1">Calcu!D133</f>
        <v>#VALUE!</v>
      </c>
      <c r="F24" s="487"/>
      <c r="G24" s="487" t="str">
        <f ca="1">Calcu!F133</f>
        <v>0.000 000</v>
      </c>
      <c r="H24" s="487"/>
      <c r="I24" s="480"/>
      <c r="J24" s="481"/>
    </row>
    <row r="25" spans="1:10" ht="15" customHeight="1">
      <c r="A25" s="83" t="str">
        <f>IF(Calcu!C43=FALSE,"삭제","")</f>
        <v>삭제</v>
      </c>
      <c r="B25" s="59"/>
      <c r="C25" s="485" t="str">
        <f ca="1">Calcu!C134</f>
        <v>0</v>
      </c>
      <c r="D25" s="486"/>
      <c r="E25" s="487" t="e">
        <f ca="1">Calcu!D134</f>
        <v>#VALUE!</v>
      </c>
      <c r="F25" s="487"/>
      <c r="G25" s="487" t="str">
        <f ca="1">Calcu!F134</f>
        <v>0.000 000</v>
      </c>
      <c r="H25" s="487"/>
      <c r="I25" s="480"/>
      <c r="J25" s="481"/>
    </row>
    <row r="26" spans="1:10" ht="15" customHeight="1">
      <c r="A26" s="83" t="str">
        <f>IF(Calcu!C44=FALSE,"삭제","")</f>
        <v>삭제</v>
      </c>
      <c r="B26" s="59"/>
      <c r="C26" s="485" t="str">
        <f ca="1">Calcu!C135</f>
        <v>0</v>
      </c>
      <c r="D26" s="486"/>
      <c r="E26" s="487" t="e">
        <f ca="1">Calcu!D135</f>
        <v>#VALUE!</v>
      </c>
      <c r="F26" s="487"/>
      <c r="G26" s="487" t="str">
        <f ca="1">Calcu!F135</f>
        <v>0.000 000</v>
      </c>
      <c r="H26" s="487"/>
      <c r="I26" s="480"/>
      <c r="J26" s="481"/>
    </row>
    <row r="27" spans="1:10" ht="15" customHeight="1">
      <c r="A27" s="83" t="str">
        <f>IF(Calcu!C45=FALSE,"삭제","")</f>
        <v>삭제</v>
      </c>
      <c r="B27" s="59"/>
      <c r="C27" s="485" t="str">
        <f ca="1">Calcu!C136</f>
        <v>0</v>
      </c>
      <c r="D27" s="486"/>
      <c r="E27" s="487" t="e">
        <f ca="1">Calcu!D136</f>
        <v>#VALUE!</v>
      </c>
      <c r="F27" s="487"/>
      <c r="G27" s="487" t="str">
        <f ca="1">Calcu!F136</f>
        <v>0.000 000</v>
      </c>
      <c r="H27" s="487"/>
      <c r="I27" s="480"/>
      <c r="J27" s="481"/>
    </row>
    <row r="28" spans="1:10" ht="15" customHeight="1">
      <c r="A28" s="83" t="str">
        <f>IF(Calcu!C46=FALSE,"삭제","")</f>
        <v>삭제</v>
      </c>
      <c r="B28" s="59"/>
      <c r="C28" s="485" t="str">
        <f ca="1">Calcu!C137</f>
        <v>0</v>
      </c>
      <c r="D28" s="486"/>
      <c r="E28" s="485" t="e">
        <f ca="1">Calcu!D137</f>
        <v>#VALUE!</v>
      </c>
      <c r="F28" s="486"/>
      <c r="G28" s="485" t="str">
        <f ca="1">Calcu!F137</f>
        <v>0.000 000</v>
      </c>
      <c r="H28" s="486"/>
      <c r="I28" s="480"/>
      <c r="J28" s="481"/>
    </row>
    <row r="29" spans="1:10" ht="15" customHeight="1">
      <c r="A29" s="83" t="str">
        <f>IF(Calcu!C47=FALSE,"삭제","")</f>
        <v>삭제</v>
      </c>
      <c r="B29" s="59"/>
      <c r="C29" s="485" t="str">
        <f ca="1">Calcu!C138</f>
        <v>0</v>
      </c>
      <c r="D29" s="486"/>
      <c r="E29" s="485" t="e">
        <f ca="1">Calcu!D138</f>
        <v>#VALUE!</v>
      </c>
      <c r="F29" s="486"/>
      <c r="G29" s="485" t="str">
        <f ca="1">Calcu!F138</f>
        <v>0.000 000</v>
      </c>
      <c r="H29" s="486"/>
      <c r="I29" s="480"/>
      <c r="J29" s="481"/>
    </row>
    <row r="30" spans="1:10" ht="15" customHeight="1">
      <c r="A30" s="83" t="str">
        <f>IF(Calcu!C48=FALSE,"삭제","")</f>
        <v>삭제</v>
      </c>
      <c r="B30" s="59"/>
      <c r="C30" s="485" t="str">
        <f ca="1">Calcu!C139</f>
        <v>0</v>
      </c>
      <c r="D30" s="486"/>
      <c r="E30" s="485" t="e">
        <f ca="1">Calcu!D139</f>
        <v>#VALUE!</v>
      </c>
      <c r="F30" s="486"/>
      <c r="G30" s="485" t="str">
        <f ca="1">Calcu!F139</f>
        <v>0.000 000</v>
      </c>
      <c r="H30" s="486"/>
      <c r="I30" s="480"/>
      <c r="J30" s="481"/>
    </row>
    <row r="31" spans="1:10" ht="15" customHeight="1">
      <c r="A31" s="83" t="str">
        <f>IF(Calcu!C49=FALSE,"삭제","")</f>
        <v>삭제</v>
      </c>
      <c r="B31" s="59"/>
      <c r="C31" s="485" t="str">
        <f ca="1">Calcu!C140</f>
        <v>0</v>
      </c>
      <c r="D31" s="486"/>
      <c r="E31" s="485" t="e">
        <f ca="1">Calcu!D140</f>
        <v>#VALUE!</v>
      </c>
      <c r="F31" s="486"/>
      <c r="G31" s="485" t="str">
        <f ca="1">Calcu!F140</f>
        <v>0.000 000</v>
      </c>
      <c r="H31" s="486"/>
      <c r="I31" s="480"/>
      <c r="J31" s="481"/>
    </row>
    <row r="32" spans="1:10" ht="15" customHeight="1">
      <c r="A32" s="83" t="str">
        <f>IF(Calcu!C50=FALSE,"삭제","")</f>
        <v>삭제</v>
      </c>
      <c r="B32" s="59"/>
      <c r="C32" s="485" t="str">
        <f ca="1">Calcu!C141</f>
        <v>0</v>
      </c>
      <c r="D32" s="486"/>
      <c r="E32" s="485" t="e">
        <f ca="1">Calcu!D141</f>
        <v>#VALUE!</v>
      </c>
      <c r="F32" s="486"/>
      <c r="G32" s="485" t="str">
        <f ca="1">Calcu!F141</f>
        <v>0.000 000</v>
      </c>
      <c r="H32" s="486"/>
      <c r="I32" s="480"/>
      <c r="J32" s="481"/>
    </row>
    <row r="33" spans="1:10" ht="15" customHeight="1">
      <c r="A33" s="83" t="str">
        <f>IF(Calcu!C51=FALSE,"삭제","")</f>
        <v>삭제</v>
      </c>
      <c r="B33" s="59"/>
      <c r="C33" s="485" t="str">
        <f ca="1">Calcu!C142</f>
        <v>0</v>
      </c>
      <c r="D33" s="486"/>
      <c r="E33" s="485" t="e">
        <f ca="1">Calcu!D142</f>
        <v>#VALUE!</v>
      </c>
      <c r="F33" s="486"/>
      <c r="G33" s="485" t="str">
        <f ca="1">Calcu!F142</f>
        <v>0.000 000</v>
      </c>
      <c r="H33" s="486"/>
      <c r="I33" s="480"/>
      <c r="J33" s="481"/>
    </row>
    <row r="34" spans="1:10" ht="15" customHeight="1">
      <c r="A34" s="83" t="str">
        <f>IF(Calcu!C52=FALSE,"삭제","")</f>
        <v>삭제</v>
      </c>
      <c r="B34" s="59"/>
      <c r="C34" s="485" t="str">
        <f ca="1">Calcu!C143</f>
        <v>0</v>
      </c>
      <c r="D34" s="486"/>
      <c r="E34" s="485" t="e">
        <f ca="1">Calcu!D143</f>
        <v>#VALUE!</v>
      </c>
      <c r="F34" s="486"/>
      <c r="G34" s="485" t="str">
        <f ca="1">Calcu!F143</f>
        <v>0.000 000</v>
      </c>
      <c r="H34" s="486"/>
      <c r="I34" s="480"/>
      <c r="J34" s="481"/>
    </row>
    <row r="35" spans="1:10" ht="15" customHeight="1">
      <c r="A35" s="83" t="str">
        <f>IF(Calcu!C53=FALSE,"삭제","")</f>
        <v>삭제</v>
      </c>
      <c r="B35" s="59"/>
      <c r="C35" s="485" t="str">
        <f ca="1">Calcu!C144</f>
        <v>0</v>
      </c>
      <c r="D35" s="486"/>
      <c r="E35" s="485" t="e">
        <f ca="1">Calcu!D144</f>
        <v>#VALUE!</v>
      </c>
      <c r="F35" s="486"/>
      <c r="G35" s="485" t="str">
        <f ca="1">Calcu!F144</f>
        <v>0.000 000</v>
      </c>
      <c r="H35" s="486"/>
      <c r="I35" s="482"/>
      <c r="J35" s="483"/>
    </row>
    <row r="36" spans="1:10" ht="15" customHeight="1">
      <c r="A36" s="84" t="str">
        <f>A6</f>
        <v>삭제</v>
      </c>
      <c r="C36" s="211"/>
      <c r="D36" s="212"/>
      <c r="E36" s="211"/>
      <c r="F36" s="211"/>
      <c r="G36" s="211"/>
      <c r="H36" s="211"/>
      <c r="I36" s="211"/>
      <c r="J36" s="211"/>
    </row>
    <row r="37" spans="1:10" ht="15" customHeight="1">
      <c r="A37" s="84" t="str">
        <f>A36</f>
        <v>삭제</v>
      </c>
      <c r="C37" s="82" t="s">
        <v>214</v>
      </c>
    </row>
    <row r="38" spans="1:10" ht="15" customHeight="1">
      <c r="A38" s="84" t="str">
        <f>A37</f>
        <v>삭제</v>
      </c>
      <c r="D38" s="85" t="s">
        <v>74</v>
      </c>
      <c r="E38" s="86" t="str">
        <f ca="1">Calcu!I127&amp;")"</f>
        <v>2)</v>
      </c>
    </row>
    <row r="39" spans="1:10" ht="15" customHeight="1">
      <c r="A39" s="84" t="str">
        <f>A38</f>
        <v>삭제</v>
      </c>
    </row>
    <row r="40" spans="1:10" ht="15" customHeight="1">
      <c r="A40" s="84" t="str">
        <f>IF(Calcu!B4="지시형",A39,"삭제")</f>
        <v>삭제</v>
      </c>
      <c r="C40" s="60" t="str">
        <f ca="1">"3. 분해능 : "&amp;Calcu!R6&amp;" N·m"</f>
        <v>3. 분해능 : 0 N·m</v>
      </c>
    </row>
    <row r="41" spans="1:10" ht="15" customHeight="1">
      <c r="A41" s="84" t="str">
        <f>IF(Calcu!G4=FALSE,"삭제",A6)</f>
        <v>삭제</v>
      </c>
      <c r="C41" s="220"/>
      <c r="D41" s="55"/>
      <c r="E41" s="220"/>
      <c r="F41" s="220"/>
      <c r="G41" s="220"/>
      <c r="H41" s="220"/>
      <c r="I41" s="220"/>
    </row>
    <row r="42" spans="1:10" ht="15" customHeight="1">
      <c r="A42" s="84" t="str">
        <f>A41</f>
        <v>삭제</v>
      </c>
      <c r="C42" s="220"/>
      <c r="D42" s="55"/>
      <c r="E42" s="220"/>
      <c r="F42" s="484" t="s">
        <v>183</v>
      </c>
      <c r="G42" s="484"/>
      <c r="H42" s="220"/>
      <c r="I42" s="220"/>
    </row>
    <row r="43" spans="1:10" ht="15" customHeight="1">
      <c r="A43" s="84" t="str">
        <f t="shared" ref="A43:A48" si="1">A42</f>
        <v>삭제</v>
      </c>
      <c r="C43" s="220"/>
      <c r="D43" s="55"/>
      <c r="E43" s="220"/>
      <c r="F43" s="220"/>
      <c r="G43" s="220"/>
      <c r="H43" s="220"/>
      <c r="I43" s="220"/>
    </row>
    <row r="44" spans="1:10" ht="15" customHeight="1">
      <c r="A44" s="84" t="str">
        <f t="shared" si="1"/>
        <v>삭제</v>
      </c>
      <c r="C44" s="220"/>
      <c r="D44" s="55"/>
      <c r="E44" s="220"/>
      <c r="F44" s="220"/>
      <c r="G44" s="220"/>
      <c r="H44" s="220"/>
      <c r="I44" s="220"/>
    </row>
    <row r="45" spans="1:10" ht="15" customHeight="1">
      <c r="A45" s="84" t="str">
        <f t="shared" si="1"/>
        <v>삭제</v>
      </c>
      <c r="C45" s="220"/>
      <c r="D45" s="55"/>
      <c r="E45" s="220"/>
      <c r="F45" s="220"/>
      <c r="G45" s="220"/>
      <c r="H45" s="220"/>
      <c r="I45" s="220"/>
    </row>
    <row r="46" spans="1:10" ht="15" customHeight="1">
      <c r="A46" s="84" t="str">
        <f t="shared" si="1"/>
        <v>삭제</v>
      </c>
      <c r="C46" s="220"/>
      <c r="D46" s="55"/>
      <c r="E46" s="220"/>
      <c r="F46" s="220"/>
      <c r="G46" s="220"/>
      <c r="H46" s="220"/>
      <c r="I46" s="220"/>
    </row>
    <row r="47" spans="1:10" ht="15" customHeight="1">
      <c r="A47" s="84" t="str">
        <f t="shared" si="1"/>
        <v>삭제</v>
      </c>
      <c r="C47" s="220"/>
      <c r="D47" s="55"/>
      <c r="E47" s="220"/>
      <c r="F47" s="220"/>
      <c r="G47" s="220"/>
      <c r="H47" s="220"/>
      <c r="I47" s="220"/>
    </row>
    <row r="48" spans="1:10" ht="15" customHeight="1">
      <c r="A48" s="84" t="str">
        <f t="shared" si="1"/>
        <v>삭제</v>
      </c>
      <c r="C48" s="220"/>
      <c r="D48" s="55"/>
      <c r="E48" s="220"/>
      <c r="F48" s="220"/>
      <c r="G48" s="220"/>
      <c r="H48" s="220"/>
      <c r="I48" s="220"/>
    </row>
    <row r="49" spans="1:10" ht="15" customHeight="1">
      <c r="A49" s="84" t="str">
        <f>IF(Calcu!G4=FALSE,"삭제",IF(Calcu!F4=TRUE,"삽입",""))</f>
        <v>삭제</v>
      </c>
      <c r="C49" s="87" t="str">
        <f>"○ 품명 : "&amp;기본정보!C$5</f>
        <v xml:space="preserve">○ 품명 : </v>
      </c>
      <c r="E49" s="57"/>
      <c r="F49" s="59"/>
    </row>
    <row r="50" spans="1:10" ht="15" customHeight="1">
      <c r="A50" s="84" t="str">
        <f>IF(Calcu!G4=FALSE,"삭제","")</f>
        <v>삭제</v>
      </c>
      <c r="C50" s="87" t="str">
        <f>"○ 제작회사 : "&amp;기본정보!C$6</f>
        <v xml:space="preserve">○ 제작회사 : </v>
      </c>
      <c r="E50" s="57"/>
      <c r="F50" s="59"/>
    </row>
    <row r="51" spans="1:10" ht="15" customHeight="1">
      <c r="A51" s="84" t="str">
        <f t="shared" ref="A51:A60" si="2">A50</f>
        <v>삭제</v>
      </c>
      <c r="C51" s="87" t="str">
        <f>"○ 형식 : "&amp;기본정보!C$7</f>
        <v xml:space="preserve">○ 형식 : </v>
      </c>
      <c r="E51" s="57"/>
      <c r="F51" s="59"/>
    </row>
    <row r="52" spans="1:10" ht="15" customHeight="1">
      <c r="A52" s="84" t="str">
        <f t="shared" si="2"/>
        <v>삭제</v>
      </c>
      <c r="C52" s="87" t="str">
        <f>"○ 기기번호 : "&amp;기본정보!C$8</f>
        <v xml:space="preserve">○ 기기번호 : </v>
      </c>
      <c r="E52" s="57"/>
      <c r="F52" s="59"/>
    </row>
    <row r="53" spans="1:10" ht="15" customHeight="1">
      <c r="A53" s="84" t="str">
        <f t="shared" si="2"/>
        <v>삭제</v>
      </c>
      <c r="C53" s="60" t="str">
        <f ca="1">"○ 교정범위 : "&amp;Calcu!H4</f>
        <v>○ 교정범위 : 0 N·m</v>
      </c>
      <c r="E53" s="57"/>
      <c r="F53" s="59"/>
    </row>
    <row r="54" spans="1:10" ht="15" customHeight="1">
      <c r="A54" s="84" t="str">
        <f t="shared" si="2"/>
        <v>삭제</v>
      </c>
      <c r="D54" s="55"/>
      <c r="E54" s="220"/>
      <c r="F54" s="220"/>
      <c r="G54" s="220"/>
      <c r="H54" s="220"/>
      <c r="I54" s="220"/>
    </row>
    <row r="55" spans="1:10" ht="15" customHeight="1">
      <c r="A55" s="84" t="str">
        <f t="shared" si="2"/>
        <v>삭제</v>
      </c>
      <c r="B55" s="56"/>
      <c r="C55" s="488" t="s">
        <v>211</v>
      </c>
      <c r="D55" s="488"/>
      <c r="E55" s="488"/>
      <c r="F55" s="488"/>
      <c r="G55" s="488"/>
      <c r="H55" s="488"/>
      <c r="I55" s="488"/>
      <c r="J55" s="488"/>
    </row>
    <row r="56" spans="1:10" ht="15" customHeight="1">
      <c r="A56" s="84" t="str">
        <f t="shared" si="2"/>
        <v>삭제</v>
      </c>
      <c r="B56" s="56"/>
      <c r="C56" s="488"/>
      <c r="D56" s="488"/>
      <c r="E56" s="488"/>
      <c r="F56" s="488"/>
      <c r="G56" s="488"/>
      <c r="H56" s="488"/>
      <c r="I56" s="488"/>
      <c r="J56" s="488"/>
    </row>
    <row r="57" spans="1:10" ht="15" customHeight="1">
      <c r="A57" s="84" t="str">
        <f t="shared" si="2"/>
        <v>삭제</v>
      </c>
      <c r="B57" s="56"/>
      <c r="C57" s="60" t="s">
        <v>213</v>
      </c>
      <c r="E57" s="57"/>
      <c r="F57" s="59"/>
    </row>
    <row r="58" spans="1:10" ht="15" customHeight="1">
      <c r="A58" s="84" t="str">
        <f t="shared" si="2"/>
        <v>삭제</v>
      </c>
      <c r="C58" s="490" t="s">
        <v>207</v>
      </c>
      <c r="D58" s="490"/>
      <c r="E58" s="490" t="s">
        <v>208</v>
      </c>
      <c r="F58" s="490"/>
      <c r="G58" s="490" t="s">
        <v>209</v>
      </c>
      <c r="H58" s="490"/>
      <c r="I58" s="490" t="s">
        <v>210</v>
      </c>
      <c r="J58" s="490"/>
    </row>
    <row r="59" spans="1:10" ht="15" customHeight="1">
      <c r="A59" s="84" t="str">
        <f t="shared" si="2"/>
        <v>삭제</v>
      </c>
      <c r="C59" s="490"/>
      <c r="D59" s="490"/>
      <c r="E59" s="490"/>
      <c r="F59" s="490"/>
      <c r="G59" s="490"/>
      <c r="H59" s="490"/>
      <c r="I59" s="490"/>
      <c r="J59" s="490"/>
    </row>
    <row r="60" spans="1:10" ht="15" customHeight="1">
      <c r="A60" s="84" t="str">
        <f t="shared" si="2"/>
        <v>삭제</v>
      </c>
      <c r="C60" s="490"/>
      <c r="D60" s="490"/>
      <c r="E60" s="490"/>
      <c r="F60" s="490"/>
      <c r="G60" s="490"/>
      <c r="H60" s="490"/>
      <c r="I60" s="490"/>
      <c r="J60" s="490"/>
    </row>
    <row r="61" spans="1:10" ht="15" customHeight="1">
      <c r="A61" s="83" t="str">
        <f>IF(Calcu!C57=FALSE,"삭제","")</f>
        <v>삭제</v>
      </c>
      <c r="C61" s="487" t="str">
        <f ca="1">Calcu!C148</f>
        <v>0</v>
      </c>
      <c r="D61" s="487"/>
      <c r="E61" s="487" t="e">
        <f ca="1">Calcu!D148</f>
        <v>#VALUE!</v>
      </c>
      <c r="F61" s="487"/>
      <c r="G61" s="487" t="str">
        <f ca="1">Calcu!F148</f>
        <v>0.000 000</v>
      </c>
      <c r="H61" s="487"/>
      <c r="I61" s="478" t="e">
        <f ca="1">Calcu!G148</f>
        <v>#VALUE!</v>
      </c>
      <c r="J61" s="479"/>
    </row>
    <row r="62" spans="1:10" ht="15" customHeight="1">
      <c r="A62" s="83" t="str">
        <f>IF(Calcu!C58=FALSE,"삭제","")</f>
        <v>삭제</v>
      </c>
      <c r="C62" s="487" t="str">
        <f ca="1">Calcu!C149</f>
        <v>0</v>
      </c>
      <c r="D62" s="487"/>
      <c r="E62" s="487" t="e">
        <f ca="1">Calcu!D149</f>
        <v>#VALUE!</v>
      </c>
      <c r="F62" s="487"/>
      <c r="G62" s="487" t="str">
        <f ca="1">Calcu!F149</f>
        <v>0.000 000</v>
      </c>
      <c r="H62" s="487"/>
      <c r="I62" s="480"/>
      <c r="J62" s="481"/>
    </row>
    <row r="63" spans="1:10" ht="15" customHeight="1">
      <c r="A63" s="83" t="str">
        <f>IF(Calcu!C59=FALSE,"삭제","")</f>
        <v>삭제</v>
      </c>
      <c r="C63" s="487" t="str">
        <f ca="1">Calcu!C150</f>
        <v>0</v>
      </c>
      <c r="D63" s="487"/>
      <c r="E63" s="487" t="e">
        <f ca="1">Calcu!D150</f>
        <v>#VALUE!</v>
      </c>
      <c r="F63" s="487"/>
      <c r="G63" s="487" t="str">
        <f ca="1">Calcu!F150</f>
        <v>0.000 000</v>
      </c>
      <c r="H63" s="487"/>
      <c r="I63" s="480"/>
      <c r="J63" s="481"/>
    </row>
    <row r="64" spans="1:10" ht="15" customHeight="1">
      <c r="A64" s="83" t="str">
        <f>IF(Calcu!C60=FALSE,"삭제","")</f>
        <v>삭제</v>
      </c>
      <c r="C64" s="487" t="str">
        <f ca="1">Calcu!C151</f>
        <v>0</v>
      </c>
      <c r="D64" s="487"/>
      <c r="E64" s="487" t="e">
        <f ca="1">Calcu!D151</f>
        <v>#VALUE!</v>
      </c>
      <c r="F64" s="487"/>
      <c r="G64" s="487" t="str">
        <f ca="1">Calcu!F151</f>
        <v>0.000 000</v>
      </c>
      <c r="H64" s="487"/>
      <c r="I64" s="480"/>
      <c r="J64" s="481"/>
    </row>
    <row r="65" spans="1:10" ht="15" customHeight="1">
      <c r="A65" s="83" t="str">
        <f>IF(Calcu!C61=FALSE,"삭제","")</f>
        <v>삭제</v>
      </c>
      <c r="C65" s="487" t="str">
        <f ca="1">Calcu!C152</f>
        <v>0</v>
      </c>
      <c r="D65" s="487"/>
      <c r="E65" s="487" t="e">
        <f ca="1">Calcu!D152</f>
        <v>#VALUE!</v>
      </c>
      <c r="F65" s="487"/>
      <c r="G65" s="487" t="str">
        <f ca="1">Calcu!F152</f>
        <v>0.000 000</v>
      </c>
      <c r="H65" s="487"/>
      <c r="I65" s="480"/>
      <c r="J65" s="481"/>
    </row>
    <row r="66" spans="1:10" ht="15" customHeight="1">
      <c r="A66" s="83" t="str">
        <f>IF(Calcu!C62=FALSE,"삭제","")</f>
        <v>삭제</v>
      </c>
      <c r="C66" s="487" t="str">
        <f ca="1">Calcu!C153</f>
        <v>0</v>
      </c>
      <c r="D66" s="487"/>
      <c r="E66" s="487" t="e">
        <f ca="1">Calcu!D153</f>
        <v>#VALUE!</v>
      </c>
      <c r="F66" s="487"/>
      <c r="G66" s="487" t="str">
        <f ca="1">Calcu!F153</f>
        <v>0.000 000</v>
      </c>
      <c r="H66" s="487"/>
      <c r="I66" s="480"/>
      <c r="J66" s="481"/>
    </row>
    <row r="67" spans="1:10" ht="15" customHeight="1">
      <c r="A67" s="83" t="str">
        <f>IF(Calcu!C63=FALSE,"삭제","")</f>
        <v>삭제</v>
      </c>
      <c r="C67" s="487" t="str">
        <f ca="1">Calcu!C154</f>
        <v>0</v>
      </c>
      <c r="D67" s="487"/>
      <c r="E67" s="487" t="e">
        <f ca="1">Calcu!D154</f>
        <v>#VALUE!</v>
      </c>
      <c r="F67" s="487"/>
      <c r="G67" s="487" t="str">
        <f ca="1">Calcu!F154</f>
        <v>0.000 000</v>
      </c>
      <c r="H67" s="487"/>
      <c r="I67" s="480"/>
      <c r="J67" s="481"/>
    </row>
    <row r="68" spans="1:10" ht="15" customHeight="1">
      <c r="A68" s="83" t="str">
        <f>IF(Calcu!C64=FALSE,"삭제","")</f>
        <v>삭제</v>
      </c>
      <c r="C68" s="487" t="str">
        <f ca="1">Calcu!C155</f>
        <v>0</v>
      </c>
      <c r="D68" s="487"/>
      <c r="E68" s="487" t="e">
        <f ca="1">Calcu!D155</f>
        <v>#VALUE!</v>
      </c>
      <c r="F68" s="487"/>
      <c r="G68" s="487" t="str">
        <f ca="1">Calcu!F155</f>
        <v>0.000 000</v>
      </c>
      <c r="H68" s="487"/>
      <c r="I68" s="480"/>
      <c r="J68" s="481"/>
    </row>
    <row r="69" spans="1:10" ht="15" customHeight="1">
      <c r="A69" s="83" t="str">
        <f>IF(Calcu!C65=FALSE,"삭제","")</f>
        <v>삭제</v>
      </c>
      <c r="C69" s="487" t="str">
        <f ca="1">Calcu!C156</f>
        <v>0</v>
      </c>
      <c r="D69" s="487"/>
      <c r="E69" s="487" t="e">
        <f ca="1">Calcu!D156</f>
        <v>#VALUE!</v>
      </c>
      <c r="F69" s="487"/>
      <c r="G69" s="487" t="str">
        <f ca="1">Calcu!F156</f>
        <v>0.000 000</v>
      </c>
      <c r="H69" s="487"/>
      <c r="I69" s="480"/>
      <c r="J69" s="481"/>
    </row>
    <row r="70" spans="1:10" ht="15" customHeight="1">
      <c r="A70" s="83" t="str">
        <f>IF(Calcu!C66=FALSE,"삭제","")</f>
        <v>삭제</v>
      </c>
      <c r="C70" s="487" t="str">
        <f ca="1">Calcu!C157</f>
        <v>0</v>
      </c>
      <c r="D70" s="487"/>
      <c r="E70" s="487" t="e">
        <f ca="1">Calcu!D157</f>
        <v>#VALUE!</v>
      </c>
      <c r="F70" s="487"/>
      <c r="G70" s="487" t="str">
        <f ca="1">Calcu!F157</f>
        <v>0.000 000</v>
      </c>
      <c r="H70" s="487"/>
      <c r="I70" s="480"/>
      <c r="J70" s="481"/>
    </row>
    <row r="71" spans="1:10" ht="15" customHeight="1">
      <c r="A71" s="83" t="str">
        <f>IF(Calcu!C67=FALSE,"삭제","")</f>
        <v>삭제</v>
      </c>
      <c r="C71" s="487" t="str">
        <f ca="1">Calcu!C158</f>
        <v>0</v>
      </c>
      <c r="D71" s="487"/>
      <c r="E71" s="487" t="e">
        <f ca="1">Calcu!D158</f>
        <v>#VALUE!</v>
      </c>
      <c r="F71" s="487"/>
      <c r="G71" s="487" t="str">
        <f ca="1">Calcu!F158</f>
        <v>0.000 000</v>
      </c>
      <c r="H71" s="487"/>
      <c r="I71" s="480"/>
      <c r="J71" s="481"/>
    </row>
    <row r="72" spans="1:10" ht="15" customHeight="1">
      <c r="A72" s="83" t="str">
        <f>IF(Calcu!C68=FALSE,"삭제","")</f>
        <v>삭제</v>
      </c>
      <c r="C72" s="487" t="str">
        <f ca="1">Calcu!C159</f>
        <v>0</v>
      </c>
      <c r="D72" s="487"/>
      <c r="E72" s="487" t="e">
        <f ca="1">Calcu!D159</f>
        <v>#VALUE!</v>
      </c>
      <c r="F72" s="487"/>
      <c r="G72" s="487" t="str">
        <f ca="1">Calcu!F159</f>
        <v>0.000 000</v>
      </c>
      <c r="H72" s="487"/>
      <c r="I72" s="480"/>
      <c r="J72" s="481"/>
    </row>
    <row r="73" spans="1:10" ht="15" customHeight="1">
      <c r="A73" s="83" t="str">
        <f>IF(Calcu!C69=FALSE,"삭제","")</f>
        <v>삭제</v>
      </c>
      <c r="C73" s="487" t="str">
        <f ca="1">Calcu!C160</f>
        <v>0</v>
      </c>
      <c r="D73" s="487"/>
      <c r="E73" s="487" t="e">
        <f ca="1">Calcu!D160</f>
        <v>#VALUE!</v>
      </c>
      <c r="F73" s="487"/>
      <c r="G73" s="487" t="str">
        <f ca="1">Calcu!F160</f>
        <v>0.000 000</v>
      </c>
      <c r="H73" s="487"/>
      <c r="I73" s="480"/>
      <c r="J73" s="481"/>
    </row>
    <row r="74" spans="1:10" ht="15" customHeight="1">
      <c r="A74" s="83" t="str">
        <f>IF(Calcu!C70=FALSE,"삭제","")</f>
        <v>삭제</v>
      </c>
      <c r="C74" s="487" t="str">
        <f ca="1">Calcu!C161</f>
        <v>0</v>
      </c>
      <c r="D74" s="487"/>
      <c r="E74" s="487" t="e">
        <f ca="1">Calcu!D161</f>
        <v>#VALUE!</v>
      </c>
      <c r="F74" s="487"/>
      <c r="G74" s="487" t="str">
        <f ca="1">Calcu!F161</f>
        <v>0.000 000</v>
      </c>
      <c r="H74" s="487"/>
      <c r="I74" s="480"/>
      <c r="J74" s="481"/>
    </row>
    <row r="75" spans="1:10" ht="15" customHeight="1">
      <c r="A75" s="83" t="str">
        <f>IF(Calcu!C71=FALSE,"삭제","")</f>
        <v>삭제</v>
      </c>
      <c r="C75" s="487" t="str">
        <f ca="1">Calcu!C162</f>
        <v>0</v>
      </c>
      <c r="D75" s="487"/>
      <c r="E75" s="487" t="e">
        <f ca="1">Calcu!D162</f>
        <v>#VALUE!</v>
      </c>
      <c r="F75" s="487"/>
      <c r="G75" s="487" t="str">
        <f ca="1">Calcu!F162</f>
        <v>0.000 000</v>
      </c>
      <c r="H75" s="487"/>
      <c r="I75" s="480"/>
      <c r="J75" s="481"/>
    </row>
    <row r="76" spans="1:10" ht="15" customHeight="1">
      <c r="A76" s="83" t="str">
        <f>IF(Calcu!C72=FALSE,"삭제","")</f>
        <v>삭제</v>
      </c>
      <c r="C76" s="487" t="str">
        <f ca="1">Calcu!C163</f>
        <v>0</v>
      </c>
      <c r="D76" s="487"/>
      <c r="E76" s="487" t="e">
        <f ca="1">Calcu!D163</f>
        <v>#VALUE!</v>
      </c>
      <c r="F76" s="487"/>
      <c r="G76" s="487" t="str">
        <f ca="1">Calcu!F163</f>
        <v>0.000 000</v>
      </c>
      <c r="H76" s="487"/>
      <c r="I76" s="480"/>
      <c r="J76" s="481"/>
    </row>
    <row r="77" spans="1:10" ht="15" customHeight="1">
      <c r="A77" s="83" t="str">
        <f>IF(Calcu!C73=FALSE,"삭제","")</f>
        <v>삭제</v>
      </c>
      <c r="C77" s="487" t="str">
        <f ca="1">Calcu!C164</f>
        <v>0</v>
      </c>
      <c r="D77" s="487"/>
      <c r="E77" s="487" t="e">
        <f ca="1">Calcu!D164</f>
        <v>#VALUE!</v>
      </c>
      <c r="F77" s="487"/>
      <c r="G77" s="487" t="str">
        <f ca="1">Calcu!F164</f>
        <v>0.000 000</v>
      </c>
      <c r="H77" s="487"/>
      <c r="I77" s="480"/>
      <c r="J77" s="481"/>
    </row>
    <row r="78" spans="1:10" ht="15" customHeight="1">
      <c r="A78" s="83" t="str">
        <f>IF(Calcu!C74=FALSE,"삭제","")</f>
        <v>삭제</v>
      </c>
      <c r="C78" s="487" t="str">
        <f ca="1">Calcu!C165</f>
        <v>0</v>
      </c>
      <c r="D78" s="487"/>
      <c r="E78" s="487" t="e">
        <f ca="1">Calcu!D165</f>
        <v>#VALUE!</v>
      </c>
      <c r="F78" s="487"/>
      <c r="G78" s="487" t="str">
        <f ca="1">Calcu!F165</f>
        <v>0.000 000</v>
      </c>
      <c r="H78" s="487"/>
      <c r="I78" s="482"/>
      <c r="J78" s="483"/>
    </row>
    <row r="79" spans="1:10" ht="15" customHeight="1">
      <c r="A79" s="84" t="str">
        <f>A50</f>
        <v>삭제</v>
      </c>
      <c r="C79" s="213"/>
      <c r="D79" s="213"/>
      <c r="E79" s="213"/>
      <c r="F79" s="213"/>
      <c r="G79" s="213"/>
      <c r="H79" s="213"/>
      <c r="I79" s="213"/>
      <c r="J79" s="213"/>
    </row>
    <row r="80" spans="1:10" ht="15" customHeight="1">
      <c r="A80" s="84" t="str">
        <f>A79</f>
        <v>삭제</v>
      </c>
      <c r="C80" s="82" t="s">
        <v>214</v>
      </c>
    </row>
    <row r="81" spans="1:10" ht="15" customHeight="1">
      <c r="A81" s="84" t="str">
        <f>A80</f>
        <v>삭제</v>
      </c>
      <c r="D81" s="85" t="s">
        <v>74</v>
      </c>
      <c r="E81" s="86" t="str">
        <f ca="1">Calcu!I148&amp;")"</f>
        <v>2)</v>
      </c>
    </row>
    <row r="82" spans="1:10" ht="15" customHeight="1">
      <c r="A82" s="84" t="str">
        <f>A81</f>
        <v>삭제</v>
      </c>
    </row>
    <row r="83" spans="1:10" ht="15" customHeight="1">
      <c r="A83" s="84" t="str">
        <f>IF(Calcu!B4="지시형",A82,"삭제")</f>
        <v>삭제</v>
      </c>
      <c r="C83" s="60" t="str">
        <f ca="1">"3. 분해능 : "&amp;Calcu!R6&amp;" N·m"</f>
        <v>3. 분해능 : 0 N·m</v>
      </c>
    </row>
    <row r="84" spans="1:10" ht="15" customHeight="1">
      <c r="B84" s="214"/>
      <c r="C84" s="214"/>
      <c r="D84" s="214"/>
      <c r="E84" s="215"/>
      <c r="F84" s="214"/>
      <c r="G84" s="214"/>
      <c r="H84" s="214"/>
      <c r="I84" s="214"/>
      <c r="J84" s="216"/>
    </row>
    <row r="88" spans="1:10" ht="15" customHeight="1">
      <c r="E88" s="57"/>
    </row>
    <row r="95" spans="1:10" ht="15" customHeight="1">
      <c r="C95" s="58"/>
      <c r="D95" s="56"/>
      <c r="E95" s="56"/>
      <c r="F95" s="56"/>
      <c r="G95" s="56"/>
      <c r="H95" s="58"/>
    </row>
  </sheetData>
  <mergeCells count="122">
    <mergeCell ref="C12:J13"/>
    <mergeCell ref="C55:J56"/>
    <mergeCell ref="A1:K2"/>
    <mergeCell ref="I15:J17"/>
    <mergeCell ref="G15:H17"/>
    <mergeCell ref="E15:F17"/>
    <mergeCell ref="C15:D17"/>
    <mergeCell ref="C58:D60"/>
    <mergeCell ref="E58:F60"/>
    <mergeCell ref="G58:H60"/>
    <mergeCell ref="I58:J60"/>
    <mergeCell ref="C30:D30"/>
    <mergeCell ref="C29:D29"/>
    <mergeCell ref="C28:D28"/>
    <mergeCell ref="C27:D27"/>
    <mergeCell ref="C26:D26"/>
    <mergeCell ref="C35:D35"/>
    <mergeCell ref="C34:D34"/>
    <mergeCell ref="C33:D33"/>
    <mergeCell ref="C32:D32"/>
    <mergeCell ref="C31:D31"/>
    <mergeCell ref="C20:D20"/>
    <mergeCell ref="C19:D19"/>
    <mergeCell ref="C18:D18"/>
    <mergeCell ref="E18:F18"/>
    <mergeCell ref="E19:F19"/>
    <mergeCell ref="E20:F20"/>
    <mergeCell ref="C25:D25"/>
    <mergeCell ref="C24:D24"/>
    <mergeCell ref="C23:D23"/>
    <mergeCell ref="C22:D22"/>
    <mergeCell ref="C21:D21"/>
    <mergeCell ref="E31:F31"/>
    <mergeCell ref="E32:F32"/>
    <mergeCell ref="E33:F33"/>
    <mergeCell ref="E34:F34"/>
    <mergeCell ref="E35:F35"/>
    <mergeCell ref="E26:F26"/>
    <mergeCell ref="E27:F27"/>
    <mergeCell ref="E21:F21"/>
    <mergeCell ref="E22:F22"/>
    <mergeCell ref="E23:F23"/>
    <mergeCell ref="E24:F24"/>
    <mergeCell ref="E25:F25"/>
    <mergeCell ref="E28:F28"/>
    <mergeCell ref="I18:J35"/>
    <mergeCell ref="G33:H33"/>
    <mergeCell ref="G34:H34"/>
    <mergeCell ref="G35:H35"/>
    <mergeCell ref="G28:H28"/>
    <mergeCell ref="G29:H29"/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C63:D63"/>
    <mergeCell ref="E63:F63"/>
    <mergeCell ref="G63:H63"/>
    <mergeCell ref="C64:D64"/>
    <mergeCell ref="E64:F64"/>
    <mergeCell ref="G64:H64"/>
    <mergeCell ref="C61:D61"/>
    <mergeCell ref="E61:F61"/>
    <mergeCell ref="G61:H61"/>
    <mergeCell ref="C62:D62"/>
    <mergeCell ref="E62:F62"/>
    <mergeCell ref="G62:H62"/>
    <mergeCell ref="C67:D67"/>
    <mergeCell ref="E67:F67"/>
    <mergeCell ref="G67:H67"/>
    <mergeCell ref="C68:D68"/>
    <mergeCell ref="E68:F68"/>
    <mergeCell ref="G68:H68"/>
    <mergeCell ref="C65:D65"/>
    <mergeCell ref="E65:F65"/>
    <mergeCell ref="G65:H65"/>
    <mergeCell ref="C66:D66"/>
    <mergeCell ref="E66:F66"/>
    <mergeCell ref="G66:H66"/>
    <mergeCell ref="G74:H74"/>
    <mergeCell ref="C71:D71"/>
    <mergeCell ref="E71:F71"/>
    <mergeCell ref="G71:H71"/>
    <mergeCell ref="C72:D72"/>
    <mergeCell ref="E72:F72"/>
    <mergeCell ref="G72:H72"/>
    <mergeCell ref="C69:D69"/>
    <mergeCell ref="E69:F69"/>
    <mergeCell ref="G69:H69"/>
    <mergeCell ref="C70:D70"/>
    <mergeCell ref="E70:F70"/>
    <mergeCell ref="G70:H70"/>
    <mergeCell ref="I61:J78"/>
    <mergeCell ref="F42:G42"/>
    <mergeCell ref="G32:H32"/>
    <mergeCell ref="G31:H31"/>
    <mergeCell ref="G30:H30"/>
    <mergeCell ref="E30:F30"/>
    <mergeCell ref="E29:F29"/>
    <mergeCell ref="C77:D77"/>
    <mergeCell ref="E77:F77"/>
    <mergeCell ref="G77:H77"/>
    <mergeCell ref="C78:D78"/>
    <mergeCell ref="E78:F78"/>
    <mergeCell ref="G78:H78"/>
    <mergeCell ref="C75:D75"/>
    <mergeCell ref="E75:F75"/>
    <mergeCell ref="G75:H75"/>
    <mergeCell ref="C76:D76"/>
    <mergeCell ref="E76:F76"/>
    <mergeCell ref="G76:H76"/>
    <mergeCell ref="C73:D73"/>
    <mergeCell ref="E73:F73"/>
    <mergeCell ref="G73:H73"/>
    <mergeCell ref="C74:D74"/>
    <mergeCell ref="E74:F74"/>
  </mergeCells>
  <phoneticPr fontId="6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95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2" width="3.77734375" style="57" customWidth="1"/>
    <col min="3" max="4" width="8.33203125" style="57" customWidth="1"/>
    <col min="5" max="5" width="8.33203125" style="59" customWidth="1"/>
    <col min="6" max="10" width="8.33203125" style="57" customWidth="1"/>
    <col min="11" max="11" width="6.77734375" style="57" customWidth="1"/>
    <col min="12" max="16384" width="10.77734375" style="57"/>
  </cols>
  <sheetData>
    <row r="1" spans="1:11" s="2" customFormat="1" ht="33" customHeight="1">
      <c r="A1" s="491" t="s">
        <v>180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</row>
    <row r="2" spans="1:11" s="2" customFormat="1" ht="33" customHeight="1">
      <c r="A2" s="491"/>
      <c r="B2" s="491"/>
      <c r="C2" s="491"/>
      <c r="D2" s="491"/>
      <c r="E2" s="491"/>
      <c r="F2" s="491"/>
      <c r="G2" s="491"/>
      <c r="H2" s="491"/>
      <c r="I2" s="491"/>
      <c r="J2" s="491"/>
      <c r="K2" s="491"/>
    </row>
    <row r="3" spans="1:11" s="2" customFormat="1" ht="12.75" customHeight="1">
      <c r="A3" s="17" t="s">
        <v>36</v>
      </c>
      <c r="B3" s="17"/>
      <c r="C3" s="16"/>
      <c r="D3" s="16"/>
      <c r="E3" s="35"/>
      <c r="F3" s="16"/>
      <c r="G3" s="16"/>
      <c r="H3" s="16"/>
      <c r="I3" s="16"/>
      <c r="J3" s="16"/>
      <c r="K3" s="16"/>
    </row>
    <row r="4" spans="1:11" s="1" customFormat="1" ht="13.5" customHeight="1">
      <c r="A4" s="34" t="str">
        <f>" 교   정   번   호(Calibration No) : "&amp;기본정보!H3</f>
        <v xml:space="preserve"> 교   정   번   호(Calibration No) : </v>
      </c>
      <c r="B4" s="34"/>
      <c r="C4" s="18"/>
      <c r="D4" s="18"/>
      <c r="E4" s="36"/>
      <c r="F4" s="19"/>
      <c r="G4" s="18"/>
      <c r="H4" s="18"/>
      <c r="I4" s="20"/>
      <c r="J4" s="21"/>
      <c r="K4" s="19"/>
    </row>
    <row r="5" spans="1:11" s="54" customFormat="1" ht="15" customHeight="1">
      <c r="E5" s="55"/>
    </row>
    <row r="6" spans="1:11" ht="15" customHeight="1">
      <c r="A6" s="83" t="str">
        <f>IF(Calcu!F4=FALSE,"삭제","")</f>
        <v>삭제</v>
      </c>
      <c r="C6" s="87" t="str">
        <f>"○ Description : "&amp;기본정보!C$5</f>
        <v xml:space="preserve">○ Description : </v>
      </c>
      <c r="E6" s="57"/>
      <c r="F6" s="59"/>
    </row>
    <row r="7" spans="1:11" ht="15" customHeight="1">
      <c r="A7" s="83" t="str">
        <f t="shared" ref="A7:A12" si="0">A6</f>
        <v>삭제</v>
      </c>
      <c r="C7" s="87" t="str">
        <f>"○ Manufacturer : "&amp;기본정보!C$6</f>
        <v xml:space="preserve">○ Manufacturer : </v>
      </c>
      <c r="E7" s="57"/>
      <c r="F7" s="59"/>
    </row>
    <row r="8" spans="1:11" ht="15" customHeight="1">
      <c r="A8" s="83" t="str">
        <f t="shared" si="0"/>
        <v>삭제</v>
      </c>
      <c r="C8" s="87" t="str">
        <f>"○ Model : "&amp;기본정보!C$7</f>
        <v xml:space="preserve">○ Model : </v>
      </c>
      <c r="E8" s="57"/>
      <c r="F8" s="59"/>
    </row>
    <row r="9" spans="1:11" ht="15" customHeight="1">
      <c r="A9" s="83" t="str">
        <f t="shared" si="0"/>
        <v>삭제</v>
      </c>
      <c r="C9" s="87" t="str">
        <f>"○ Serial Number : "&amp;기본정보!C$8</f>
        <v xml:space="preserve">○ Serial Number : </v>
      </c>
      <c r="E9" s="57"/>
      <c r="F9" s="59"/>
    </row>
    <row r="10" spans="1:11" ht="15" customHeight="1">
      <c r="A10" s="83" t="str">
        <f t="shared" si="0"/>
        <v>삭제</v>
      </c>
      <c r="C10" s="60" t="str">
        <f ca="1">"○ Range : "&amp;Calcu!H$4</f>
        <v>○ Range : 0 N·m</v>
      </c>
      <c r="E10" s="57"/>
      <c r="F10" s="59"/>
    </row>
    <row r="11" spans="1:11" ht="15" customHeight="1">
      <c r="A11" s="83" t="str">
        <f t="shared" si="0"/>
        <v>삭제</v>
      </c>
      <c r="E11" s="57"/>
      <c r="F11" s="59"/>
    </row>
    <row r="12" spans="1:11" ht="15" customHeight="1">
      <c r="A12" s="83" t="str">
        <f t="shared" si="0"/>
        <v>삭제</v>
      </c>
      <c r="C12" s="488" t="s">
        <v>215</v>
      </c>
      <c r="D12" s="488"/>
      <c r="E12" s="488"/>
      <c r="F12" s="488"/>
      <c r="G12" s="488"/>
      <c r="H12" s="488"/>
      <c r="I12" s="488"/>
      <c r="J12" s="488"/>
    </row>
    <row r="13" spans="1:11" ht="15" customHeight="1">
      <c r="A13" s="83" t="str">
        <f>A12</f>
        <v>삭제</v>
      </c>
      <c r="C13" s="488"/>
      <c r="D13" s="488"/>
      <c r="E13" s="488"/>
      <c r="F13" s="488"/>
      <c r="G13" s="488"/>
      <c r="H13" s="488"/>
      <c r="I13" s="488"/>
      <c r="J13" s="488"/>
    </row>
    <row r="14" spans="1:11" ht="15" customHeight="1">
      <c r="A14" s="83" t="str">
        <f>A13</f>
        <v>삭제</v>
      </c>
      <c r="C14" s="60" t="s">
        <v>216</v>
      </c>
      <c r="E14" s="57"/>
      <c r="F14" s="59"/>
    </row>
    <row r="15" spans="1:11" ht="15" customHeight="1">
      <c r="A15" s="83" t="str">
        <f>A14</f>
        <v>삭제</v>
      </c>
      <c r="C15" s="490" t="s">
        <v>217</v>
      </c>
      <c r="D15" s="490"/>
      <c r="E15" s="490" t="s">
        <v>218</v>
      </c>
      <c r="F15" s="490"/>
      <c r="G15" s="490" t="s">
        <v>219</v>
      </c>
      <c r="H15" s="490"/>
      <c r="I15" s="490" t="s">
        <v>220</v>
      </c>
      <c r="J15" s="490"/>
    </row>
    <row r="16" spans="1:11" ht="15" customHeight="1">
      <c r="A16" s="83" t="str">
        <f>A15</f>
        <v>삭제</v>
      </c>
      <c r="C16" s="490"/>
      <c r="D16" s="490"/>
      <c r="E16" s="490"/>
      <c r="F16" s="490"/>
      <c r="G16" s="490"/>
      <c r="H16" s="490"/>
      <c r="I16" s="490"/>
      <c r="J16" s="490"/>
    </row>
    <row r="17" spans="1:10" ht="15" customHeight="1">
      <c r="A17" s="83" t="str">
        <f>A16</f>
        <v>삭제</v>
      </c>
      <c r="C17" s="490"/>
      <c r="D17" s="490"/>
      <c r="E17" s="490"/>
      <c r="F17" s="490"/>
      <c r="G17" s="490"/>
      <c r="H17" s="490"/>
      <c r="I17" s="490"/>
      <c r="J17" s="490"/>
    </row>
    <row r="18" spans="1:10" ht="15" customHeight="1">
      <c r="A18" s="83" t="str">
        <f>IF(Calcu!C36=FALSE,"삭제","")</f>
        <v>삭제</v>
      </c>
      <c r="B18" s="59"/>
      <c r="C18" s="485" t="str">
        <f ca="1">Calcu!C127</f>
        <v>0</v>
      </c>
      <c r="D18" s="486"/>
      <c r="E18" s="487" t="e">
        <f ca="1">Calcu!D127</f>
        <v>#VALUE!</v>
      </c>
      <c r="F18" s="487"/>
      <c r="G18" s="487" t="str">
        <f ca="1">Calcu!F127</f>
        <v>0.000 000</v>
      </c>
      <c r="H18" s="487"/>
      <c r="I18" s="478" t="e">
        <f ca="1">Calcu!G127</f>
        <v>#VALUE!</v>
      </c>
      <c r="J18" s="479"/>
    </row>
    <row r="19" spans="1:10" ht="15" customHeight="1">
      <c r="A19" s="83" t="str">
        <f>IF(Calcu!C37=FALSE,"삭제","")</f>
        <v>삭제</v>
      </c>
      <c r="B19" s="59"/>
      <c r="C19" s="485" t="str">
        <f ca="1">Calcu!C128</f>
        <v>0</v>
      </c>
      <c r="D19" s="486"/>
      <c r="E19" s="487" t="e">
        <f ca="1">Calcu!D128</f>
        <v>#VALUE!</v>
      </c>
      <c r="F19" s="487"/>
      <c r="G19" s="487" t="str">
        <f ca="1">Calcu!F128</f>
        <v>0.000 000</v>
      </c>
      <c r="H19" s="487"/>
      <c r="I19" s="480"/>
      <c r="J19" s="481"/>
    </row>
    <row r="20" spans="1:10" ht="15" customHeight="1">
      <c r="A20" s="83" t="str">
        <f>IF(Calcu!C38=FALSE,"삭제","")</f>
        <v>삭제</v>
      </c>
      <c r="B20" s="59"/>
      <c r="C20" s="485" t="str">
        <f ca="1">Calcu!C129</f>
        <v>0</v>
      </c>
      <c r="D20" s="486"/>
      <c r="E20" s="487" t="e">
        <f ca="1">Calcu!D129</f>
        <v>#VALUE!</v>
      </c>
      <c r="F20" s="487"/>
      <c r="G20" s="487" t="str">
        <f ca="1">Calcu!F129</f>
        <v>0.000 000</v>
      </c>
      <c r="H20" s="487"/>
      <c r="I20" s="480"/>
      <c r="J20" s="481"/>
    </row>
    <row r="21" spans="1:10" ht="15" customHeight="1">
      <c r="A21" s="83" t="str">
        <f>IF(Calcu!C39=FALSE,"삭제","")</f>
        <v>삭제</v>
      </c>
      <c r="B21" s="59"/>
      <c r="C21" s="485" t="str">
        <f ca="1">Calcu!C130</f>
        <v>0</v>
      </c>
      <c r="D21" s="486"/>
      <c r="E21" s="487" t="e">
        <f ca="1">Calcu!D130</f>
        <v>#VALUE!</v>
      </c>
      <c r="F21" s="487"/>
      <c r="G21" s="487" t="str">
        <f ca="1">Calcu!F130</f>
        <v>0.000 000</v>
      </c>
      <c r="H21" s="487"/>
      <c r="I21" s="480"/>
      <c r="J21" s="481"/>
    </row>
    <row r="22" spans="1:10" ht="15" customHeight="1">
      <c r="A22" s="83" t="str">
        <f>IF(Calcu!C40=FALSE,"삭제","")</f>
        <v>삭제</v>
      </c>
      <c r="B22" s="59"/>
      <c r="C22" s="485" t="str">
        <f ca="1">Calcu!C131</f>
        <v>0</v>
      </c>
      <c r="D22" s="486"/>
      <c r="E22" s="487" t="e">
        <f ca="1">Calcu!D131</f>
        <v>#VALUE!</v>
      </c>
      <c r="F22" s="487"/>
      <c r="G22" s="487" t="str">
        <f ca="1">Calcu!F131</f>
        <v>0.000 000</v>
      </c>
      <c r="H22" s="487"/>
      <c r="I22" s="480"/>
      <c r="J22" s="481"/>
    </row>
    <row r="23" spans="1:10" ht="15" customHeight="1">
      <c r="A23" s="83" t="str">
        <f>IF(Calcu!C41=FALSE,"삭제","")</f>
        <v>삭제</v>
      </c>
      <c r="B23" s="59"/>
      <c r="C23" s="485" t="str">
        <f ca="1">Calcu!C132</f>
        <v>0</v>
      </c>
      <c r="D23" s="486"/>
      <c r="E23" s="487" t="e">
        <f ca="1">Calcu!D132</f>
        <v>#VALUE!</v>
      </c>
      <c r="F23" s="487"/>
      <c r="G23" s="487" t="str">
        <f ca="1">Calcu!F132</f>
        <v>0.000 000</v>
      </c>
      <c r="H23" s="487"/>
      <c r="I23" s="480"/>
      <c r="J23" s="481"/>
    </row>
    <row r="24" spans="1:10" ht="15" customHeight="1">
      <c r="A24" s="83" t="str">
        <f>IF(Calcu!C42=FALSE,"삭제","")</f>
        <v>삭제</v>
      </c>
      <c r="B24" s="59"/>
      <c r="C24" s="485" t="str">
        <f ca="1">Calcu!C133</f>
        <v>0</v>
      </c>
      <c r="D24" s="486"/>
      <c r="E24" s="487" t="e">
        <f ca="1">Calcu!D133</f>
        <v>#VALUE!</v>
      </c>
      <c r="F24" s="487"/>
      <c r="G24" s="487" t="str">
        <f ca="1">Calcu!F133</f>
        <v>0.000 000</v>
      </c>
      <c r="H24" s="487"/>
      <c r="I24" s="480"/>
      <c r="J24" s="481"/>
    </row>
    <row r="25" spans="1:10" ht="15" customHeight="1">
      <c r="A25" s="83" t="str">
        <f>IF(Calcu!C43=FALSE,"삭제","")</f>
        <v>삭제</v>
      </c>
      <c r="B25" s="59"/>
      <c r="C25" s="485" t="str">
        <f ca="1">Calcu!C134</f>
        <v>0</v>
      </c>
      <c r="D25" s="486"/>
      <c r="E25" s="487" t="e">
        <f ca="1">Calcu!D134</f>
        <v>#VALUE!</v>
      </c>
      <c r="F25" s="487"/>
      <c r="G25" s="487" t="str">
        <f ca="1">Calcu!F134</f>
        <v>0.000 000</v>
      </c>
      <c r="H25" s="487"/>
      <c r="I25" s="480"/>
      <c r="J25" s="481"/>
    </row>
    <row r="26" spans="1:10" ht="15" customHeight="1">
      <c r="A26" s="83" t="str">
        <f>IF(Calcu!C44=FALSE,"삭제","")</f>
        <v>삭제</v>
      </c>
      <c r="B26" s="59"/>
      <c r="C26" s="485" t="str">
        <f ca="1">Calcu!C135</f>
        <v>0</v>
      </c>
      <c r="D26" s="486"/>
      <c r="E26" s="487" t="e">
        <f ca="1">Calcu!D135</f>
        <v>#VALUE!</v>
      </c>
      <c r="F26" s="487"/>
      <c r="G26" s="487" t="str">
        <f ca="1">Calcu!F135</f>
        <v>0.000 000</v>
      </c>
      <c r="H26" s="487"/>
      <c r="I26" s="480"/>
      <c r="J26" s="481"/>
    </row>
    <row r="27" spans="1:10" ht="15" customHeight="1">
      <c r="A27" s="83" t="str">
        <f>IF(Calcu!C45=FALSE,"삭제","")</f>
        <v>삭제</v>
      </c>
      <c r="B27" s="59"/>
      <c r="C27" s="485" t="str">
        <f ca="1">Calcu!C136</f>
        <v>0</v>
      </c>
      <c r="D27" s="486"/>
      <c r="E27" s="487" t="e">
        <f ca="1">Calcu!D136</f>
        <v>#VALUE!</v>
      </c>
      <c r="F27" s="487"/>
      <c r="G27" s="487" t="str">
        <f ca="1">Calcu!F136</f>
        <v>0.000 000</v>
      </c>
      <c r="H27" s="487"/>
      <c r="I27" s="480"/>
      <c r="J27" s="481"/>
    </row>
    <row r="28" spans="1:10" ht="15" customHeight="1">
      <c r="A28" s="83" t="str">
        <f>IF(Calcu!C46=FALSE,"삭제","")</f>
        <v>삭제</v>
      </c>
      <c r="B28" s="59"/>
      <c r="C28" s="485" t="str">
        <f ca="1">Calcu!C137</f>
        <v>0</v>
      </c>
      <c r="D28" s="486"/>
      <c r="E28" s="485" t="e">
        <f ca="1">Calcu!D137</f>
        <v>#VALUE!</v>
      </c>
      <c r="F28" s="486"/>
      <c r="G28" s="485" t="str">
        <f ca="1">Calcu!F137</f>
        <v>0.000 000</v>
      </c>
      <c r="H28" s="486"/>
      <c r="I28" s="480"/>
      <c r="J28" s="481"/>
    </row>
    <row r="29" spans="1:10" ht="15" customHeight="1">
      <c r="A29" s="83" t="str">
        <f>IF(Calcu!C47=FALSE,"삭제","")</f>
        <v>삭제</v>
      </c>
      <c r="B29" s="59"/>
      <c r="C29" s="485" t="str">
        <f ca="1">Calcu!C138</f>
        <v>0</v>
      </c>
      <c r="D29" s="486"/>
      <c r="E29" s="485" t="e">
        <f ca="1">Calcu!D138</f>
        <v>#VALUE!</v>
      </c>
      <c r="F29" s="486"/>
      <c r="G29" s="485" t="str">
        <f ca="1">Calcu!F138</f>
        <v>0.000 000</v>
      </c>
      <c r="H29" s="486"/>
      <c r="I29" s="480"/>
      <c r="J29" s="481"/>
    </row>
    <row r="30" spans="1:10" ht="15" customHeight="1">
      <c r="A30" s="83" t="str">
        <f>IF(Calcu!C48=FALSE,"삭제","")</f>
        <v>삭제</v>
      </c>
      <c r="B30" s="59"/>
      <c r="C30" s="485" t="str">
        <f ca="1">Calcu!C139</f>
        <v>0</v>
      </c>
      <c r="D30" s="486"/>
      <c r="E30" s="485" t="e">
        <f ca="1">Calcu!D139</f>
        <v>#VALUE!</v>
      </c>
      <c r="F30" s="486"/>
      <c r="G30" s="485" t="str">
        <f ca="1">Calcu!F139</f>
        <v>0.000 000</v>
      </c>
      <c r="H30" s="486"/>
      <c r="I30" s="480"/>
      <c r="J30" s="481"/>
    </row>
    <row r="31" spans="1:10" ht="15" customHeight="1">
      <c r="A31" s="83" t="str">
        <f>IF(Calcu!C49=FALSE,"삭제","")</f>
        <v>삭제</v>
      </c>
      <c r="B31" s="59"/>
      <c r="C31" s="485" t="str">
        <f ca="1">Calcu!C140</f>
        <v>0</v>
      </c>
      <c r="D31" s="486"/>
      <c r="E31" s="485" t="e">
        <f ca="1">Calcu!D140</f>
        <v>#VALUE!</v>
      </c>
      <c r="F31" s="486"/>
      <c r="G31" s="485" t="str">
        <f ca="1">Calcu!F140</f>
        <v>0.000 000</v>
      </c>
      <c r="H31" s="486"/>
      <c r="I31" s="480"/>
      <c r="J31" s="481"/>
    </row>
    <row r="32" spans="1:10" ht="15" customHeight="1">
      <c r="A32" s="83" t="str">
        <f>IF(Calcu!C50=FALSE,"삭제","")</f>
        <v>삭제</v>
      </c>
      <c r="B32" s="59"/>
      <c r="C32" s="485" t="str">
        <f ca="1">Calcu!C141</f>
        <v>0</v>
      </c>
      <c r="D32" s="486"/>
      <c r="E32" s="485" t="e">
        <f ca="1">Calcu!D141</f>
        <v>#VALUE!</v>
      </c>
      <c r="F32" s="486"/>
      <c r="G32" s="485" t="str">
        <f ca="1">Calcu!F141</f>
        <v>0.000 000</v>
      </c>
      <c r="H32" s="486"/>
      <c r="I32" s="480"/>
      <c r="J32" s="481"/>
    </row>
    <row r="33" spans="1:10" ht="15" customHeight="1">
      <c r="A33" s="83" t="str">
        <f>IF(Calcu!C51=FALSE,"삭제","")</f>
        <v>삭제</v>
      </c>
      <c r="B33" s="59"/>
      <c r="C33" s="485" t="str">
        <f ca="1">Calcu!C142</f>
        <v>0</v>
      </c>
      <c r="D33" s="486"/>
      <c r="E33" s="485" t="e">
        <f ca="1">Calcu!D142</f>
        <v>#VALUE!</v>
      </c>
      <c r="F33" s="486"/>
      <c r="G33" s="485" t="str">
        <f ca="1">Calcu!F142</f>
        <v>0.000 000</v>
      </c>
      <c r="H33" s="486"/>
      <c r="I33" s="480"/>
      <c r="J33" s="481"/>
    </row>
    <row r="34" spans="1:10" ht="15" customHeight="1">
      <c r="A34" s="83" t="str">
        <f>IF(Calcu!C52=FALSE,"삭제","")</f>
        <v>삭제</v>
      </c>
      <c r="B34" s="59"/>
      <c r="C34" s="485" t="str">
        <f ca="1">Calcu!C143</f>
        <v>0</v>
      </c>
      <c r="D34" s="486"/>
      <c r="E34" s="485" t="e">
        <f ca="1">Calcu!D143</f>
        <v>#VALUE!</v>
      </c>
      <c r="F34" s="486"/>
      <c r="G34" s="485" t="str">
        <f ca="1">Calcu!F143</f>
        <v>0.000 000</v>
      </c>
      <c r="H34" s="486"/>
      <c r="I34" s="480"/>
      <c r="J34" s="481"/>
    </row>
    <row r="35" spans="1:10" ht="15" customHeight="1">
      <c r="A35" s="83" t="str">
        <f>IF(Calcu!C53=FALSE,"삭제","")</f>
        <v>삭제</v>
      </c>
      <c r="B35" s="59"/>
      <c r="C35" s="485" t="str">
        <f ca="1">Calcu!C144</f>
        <v>0</v>
      </c>
      <c r="D35" s="486"/>
      <c r="E35" s="485" t="e">
        <f ca="1">Calcu!D144</f>
        <v>#VALUE!</v>
      </c>
      <c r="F35" s="486"/>
      <c r="G35" s="485" t="str">
        <f ca="1">Calcu!F144</f>
        <v>0.000 000</v>
      </c>
      <c r="H35" s="486"/>
      <c r="I35" s="482"/>
      <c r="J35" s="483"/>
    </row>
    <row r="36" spans="1:10" ht="15" customHeight="1">
      <c r="A36" s="84" t="str">
        <f>A6</f>
        <v>삭제</v>
      </c>
      <c r="C36" s="211"/>
      <c r="D36" s="212"/>
      <c r="E36" s="211"/>
      <c r="F36" s="211"/>
      <c r="G36" s="211"/>
      <c r="H36" s="211"/>
      <c r="I36" s="211"/>
      <c r="J36" s="211"/>
    </row>
    <row r="37" spans="1:10" ht="15" customHeight="1">
      <c r="A37" s="84" t="str">
        <f>A36</f>
        <v>삭제</v>
      </c>
      <c r="C37" s="82" t="s">
        <v>478</v>
      </c>
      <c r="E37" s="57"/>
    </row>
    <row r="38" spans="1:10" ht="15" customHeight="1">
      <c r="A38" s="84" t="str">
        <f>A37</f>
        <v>삭제</v>
      </c>
      <c r="E38" s="363" t="s">
        <v>425</v>
      </c>
      <c r="F38" s="86" t="str">
        <f ca="1">Calcu!I127&amp;")"</f>
        <v>2)</v>
      </c>
    </row>
    <row r="39" spans="1:10" ht="15" customHeight="1">
      <c r="A39" s="84" t="str">
        <f>A38</f>
        <v>삭제</v>
      </c>
    </row>
    <row r="40" spans="1:10" ht="15" customHeight="1">
      <c r="A40" s="84" t="str">
        <f>IF(Calcu!B4="지시형",A39,"삭제")</f>
        <v>삭제</v>
      </c>
      <c r="C40" s="60" t="str">
        <f ca="1">"3. Reslution : "&amp;Calcu!R$6&amp;" N·m"</f>
        <v>3. Reslution : 0 N·m</v>
      </c>
      <c r="E40" s="57"/>
    </row>
    <row r="41" spans="1:10" ht="15" customHeight="1">
      <c r="A41" s="84" t="str">
        <f>IF(Calcu!G4=FALSE,"삭제",A6)</f>
        <v>삭제</v>
      </c>
      <c r="C41" s="220"/>
      <c r="D41" s="55"/>
      <c r="E41" s="220"/>
      <c r="F41" s="220"/>
      <c r="G41" s="220"/>
      <c r="H41" s="220"/>
      <c r="I41" s="220"/>
    </row>
    <row r="42" spans="1:10" ht="15" customHeight="1">
      <c r="A42" s="84" t="str">
        <f>A41</f>
        <v>삭제</v>
      </c>
      <c r="C42" s="220"/>
      <c r="D42" s="55"/>
      <c r="E42" s="220"/>
      <c r="F42" s="484" t="s">
        <v>426</v>
      </c>
      <c r="G42" s="484"/>
      <c r="H42" s="220"/>
      <c r="I42" s="220"/>
    </row>
    <row r="43" spans="1:10" ht="15" customHeight="1">
      <c r="A43" s="84" t="str">
        <f t="shared" ref="A43:A48" si="1">A42</f>
        <v>삭제</v>
      </c>
      <c r="C43" s="220"/>
      <c r="D43" s="55"/>
      <c r="E43" s="220"/>
      <c r="F43" s="220"/>
      <c r="G43" s="220"/>
      <c r="H43" s="220"/>
      <c r="I43" s="220"/>
    </row>
    <row r="44" spans="1:10" ht="15" customHeight="1">
      <c r="A44" s="84" t="str">
        <f t="shared" si="1"/>
        <v>삭제</v>
      </c>
      <c r="C44" s="220"/>
      <c r="D44" s="55"/>
      <c r="E44" s="220"/>
      <c r="F44" s="220"/>
      <c r="G44" s="220"/>
      <c r="H44" s="220"/>
      <c r="I44" s="220"/>
    </row>
    <row r="45" spans="1:10" ht="15" customHeight="1">
      <c r="A45" s="84" t="str">
        <f t="shared" si="1"/>
        <v>삭제</v>
      </c>
      <c r="C45" s="220"/>
      <c r="D45" s="55"/>
      <c r="E45" s="220"/>
      <c r="F45" s="220"/>
      <c r="G45" s="220"/>
      <c r="H45" s="220"/>
      <c r="I45" s="220"/>
    </row>
    <row r="46" spans="1:10" ht="15" customHeight="1">
      <c r="A46" s="84" t="str">
        <f t="shared" si="1"/>
        <v>삭제</v>
      </c>
      <c r="C46" s="220"/>
      <c r="D46" s="55"/>
      <c r="E46" s="220"/>
      <c r="F46" s="220"/>
      <c r="G46" s="220"/>
      <c r="H46" s="220"/>
      <c r="I46" s="220"/>
    </row>
    <row r="47" spans="1:10" ht="15" customHeight="1">
      <c r="A47" s="84" t="str">
        <f t="shared" si="1"/>
        <v>삭제</v>
      </c>
      <c r="C47" s="220"/>
      <c r="D47" s="55"/>
      <c r="E47" s="220"/>
      <c r="F47" s="220"/>
      <c r="G47" s="220"/>
      <c r="H47" s="220"/>
      <c r="I47" s="220"/>
    </row>
    <row r="48" spans="1:10" ht="15" customHeight="1">
      <c r="A48" s="84" t="str">
        <f t="shared" si="1"/>
        <v>삭제</v>
      </c>
      <c r="C48" s="220"/>
      <c r="D48" s="55"/>
      <c r="E48" s="220"/>
      <c r="F48" s="220"/>
      <c r="G48" s="220"/>
      <c r="H48" s="220"/>
      <c r="I48" s="220"/>
    </row>
    <row r="49" spans="1:10" ht="15" customHeight="1">
      <c r="A49" s="84" t="str">
        <f>IF(Calcu!G4=FALSE,"삭제",IF(Calcu!F4=TRUE,"삽입",""))</f>
        <v>삭제</v>
      </c>
      <c r="C49" s="87" t="str">
        <f>"○ Description : "&amp;기본정보!C$5</f>
        <v xml:space="preserve">○ Description : </v>
      </c>
      <c r="E49" s="57"/>
      <c r="F49" s="59"/>
    </row>
    <row r="50" spans="1:10" ht="15" customHeight="1">
      <c r="A50" s="84" t="str">
        <f>IF(Calcu!G4=FALSE,"삭제","")</f>
        <v>삭제</v>
      </c>
      <c r="C50" s="87" t="str">
        <f>"○ Manufacturer : "&amp;기본정보!C$6</f>
        <v xml:space="preserve">○ Manufacturer : </v>
      </c>
      <c r="E50" s="57"/>
      <c r="F50" s="59"/>
    </row>
    <row r="51" spans="1:10" ht="15" customHeight="1">
      <c r="A51" s="84" t="str">
        <f t="shared" ref="A51:A60" si="2">A50</f>
        <v>삭제</v>
      </c>
      <c r="C51" s="87" t="str">
        <f>"○ Model : "&amp;기본정보!C$7</f>
        <v xml:space="preserve">○ Model : </v>
      </c>
      <c r="E51" s="57"/>
      <c r="F51" s="59"/>
    </row>
    <row r="52" spans="1:10" ht="15" customHeight="1">
      <c r="A52" s="84" t="str">
        <f t="shared" si="2"/>
        <v>삭제</v>
      </c>
      <c r="C52" s="87" t="str">
        <f>"○ Serial Number : "&amp;기본정보!C$8</f>
        <v xml:space="preserve">○ Serial Number : </v>
      </c>
      <c r="E52" s="57"/>
      <c r="F52" s="59"/>
    </row>
    <row r="53" spans="1:10" ht="15" customHeight="1">
      <c r="A53" s="84" t="str">
        <f t="shared" si="2"/>
        <v>삭제</v>
      </c>
      <c r="C53" s="60" t="str">
        <f ca="1">"○ Calibration Range : "&amp;Calcu!H$4</f>
        <v>○ Calibration Range : 0 N·m</v>
      </c>
      <c r="E53" s="57"/>
      <c r="F53" s="59"/>
    </row>
    <row r="54" spans="1:10" ht="15" customHeight="1">
      <c r="A54" s="84" t="str">
        <f t="shared" si="2"/>
        <v>삭제</v>
      </c>
      <c r="D54" s="55"/>
      <c r="E54" s="220"/>
      <c r="F54" s="220"/>
      <c r="G54" s="220"/>
      <c r="H54" s="220"/>
      <c r="I54" s="220"/>
    </row>
    <row r="55" spans="1:10" ht="15" customHeight="1">
      <c r="A55" s="84" t="str">
        <f t="shared" si="2"/>
        <v>삭제</v>
      </c>
      <c r="B55" s="56"/>
      <c r="C55" s="488" t="s">
        <v>221</v>
      </c>
      <c r="D55" s="488"/>
      <c r="E55" s="488"/>
      <c r="F55" s="488"/>
      <c r="G55" s="488"/>
      <c r="H55" s="488"/>
      <c r="I55" s="488"/>
      <c r="J55" s="488"/>
    </row>
    <row r="56" spans="1:10" ht="15" customHeight="1">
      <c r="A56" s="84" t="str">
        <f t="shared" si="2"/>
        <v>삭제</v>
      </c>
      <c r="B56" s="56"/>
      <c r="C56" s="488"/>
      <c r="D56" s="488"/>
      <c r="E56" s="488"/>
      <c r="F56" s="488"/>
      <c r="G56" s="488"/>
      <c r="H56" s="488"/>
      <c r="I56" s="488"/>
      <c r="J56" s="488"/>
    </row>
    <row r="57" spans="1:10" ht="15" customHeight="1">
      <c r="A57" s="84" t="str">
        <f t="shared" si="2"/>
        <v>삭제</v>
      </c>
      <c r="B57" s="56"/>
      <c r="C57" s="60" t="s">
        <v>216</v>
      </c>
      <c r="E57" s="57"/>
      <c r="F57" s="59"/>
    </row>
    <row r="58" spans="1:10" ht="15" customHeight="1">
      <c r="A58" s="84" t="str">
        <f t="shared" si="2"/>
        <v>삭제</v>
      </c>
      <c r="C58" s="490" t="s">
        <v>217</v>
      </c>
      <c r="D58" s="490"/>
      <c r="E58" s="490" t="s">
        <v>218</v>
      </c>
      <c r="F58" s="490"/>
      <c r="G58" s="490" t="s">
        <v>219</v>
      </c>
      <c r="H58" s="490"/>
      <c r="I58" s="490" t="s">
        <v>220</v>
      </c>
      <c r="J58" s="490"/>
    </row>
    <row r="59" spans="1:10" ht="15" customHeight="1">
      <c r="A59" s="84" t="str">
        <f t="shared" si="2"/>
        <v>삭제</v>
      </c>
      <c r="C59" s="490"/>
      <c r="D59" s="490"/>
      <c r="E59" s="490"/>
      <c r="F59" s="490"/>
      <c r="G59" s="490"/>
      <c r="H59" s="490"/>
      <c r="I59" s="490"/>
      <c r="J59" s="490"/>
    </row>
    <row r="60" spans="1:10" ht="15" customHeight="1">
      <c r="A60" s="84" t="str">
        <f t="shared" si="2"/>
        <v>삭제</v>
      </c>
      <c r="C60" s="490"/>
      <c r="D60" s="490"/>
      <c r="E60" s="490"/>
      <c r="F60" s="490"/>
      <c r="G60" s="490"/>
      <c r="H60" s="490"/>
      <c r="I60" s="490"/>
      <c r="J60" s="490"/>
    </row>
    <row r="61" spans="1:10" ht="15" customHeight="1">
      <c r="A61" s="83" t="str">
        <f>IF(Calcu!C57=FALSE,"삭제","")</f>
        <v>삭제</v>
      </c>
      <c r="C61" s="487" t="str">
        <f ca="1">Calcu!C148</f>
        <v>0</v>
      </c>
      <c r="D61" s="487"/>
      <c r="E61" s="487" t="e">
        <f ca="1">Calcu!D148</f>
        <v>#VALUE!</v>
      </c>
      <c r="F61" s="487"/>
      <c r="G61" s="487" t="str">
        <f ca="1">Calcu!F148</f>
        <v>0.000 000</v>
      </c>
      <c r="H61" s="487"/>
      <c r="I61" s="478" t="e">
        <f ca="1">Calcu!G148</f>
        <v>#VALUE!</v>
      </c>
      <c r="J61" s="479"/>
    </row>
    <row r="62" spans="1:10" ht="15" customHeight="1">
      <c r="A62" s="83" t="str">
        <f>IF(Calcu!C58=FALSE,"삭제","")</f>
        <v>삭제</v>
      </c>
      <c r="C62" s="487" t="str">
        <f ca="1">Calcu!C149</f>
        <v>0</v>
      </c>
      <c r="D62" s="487"/>
      <c r="E62" s="487" t="e">
        <f ca="1">Calcu!D149</f>
        <v>#VALUE!</v>
      </c>
      <c r="F62" s="487"/>
      <c r="G62" s="487" t="str">
        <f ca="1">Calcu!F149</f>
        <v>0.000 000</v>
      </c>
      <c r="H62" s="487"/>
      <c r="I62" s="480"/>
      <c r="J62" s="481"/>
    </row>
    <row r="63" spans="1:10" ht="15" customHeight="1">
      <c r="A63" s="83" t="str">
        <f>IF(Calcu!C59=FALSE,"삭제","")</f>
        <v>삭제</v>
      </c>
      <c r="C63" s="487" t="str">
        <f ca="1">Calcu!C150</f>
        <v>0</v>
      </c>
      <c r="D63" s="487"/>
      <c r="E63" s="487" t="e">
        <f ca="1">Calcu!D150</f>
        <v>#VALUE!</v>
      </c>
      <c r="F63" s="487"/>
      <c r="G63" s="487" t="str">
        <f ca="1">Calcu!F150</f>
        <v>0.000 000</v>
      </c>
      <c r="H63" s="487"/>
      <c r="I63" s="480"/>
      <c r="J63" s="481"/>
    </row>
    <row r="64" spans="1:10" ht="15" customHeight="1">
      <c r="A64" s="83" t="str">
        <f>IF(Calcu!C60=FALSE,"삭제","")</f>
        <v>삭제</v>
      </c>
      <c r="C64" s="487" t="str">
        <f ca="1">Calcu!C151</f>
        <v>0</v>
      </c>
      <c r="D64" s="487"/>
      <c r="E64" s="487" t="e">
        <f ca="1">Calcu!D151</f>
        <v>#VALUE!</v>
      </c>
      <c r="F64" s="487"/>
      <c r="G64" s="487" t="str">
        <f ca="1">Calcu!F151</f>
        <v>0.000 000</v>
      </c>
      <c r="H64" s="487"/>
      <c r="I64" s="480"/>
      <c r="J64" s="481"/>
    </row>
    <row r="65" spans="1:10" ht="15" customHeight="1">
      <c r="A65" s="83" t="str">
        <f>IF(Calcu!C61=FALSE,"삭제","")</f>
        <v>삭제</v>
      </c>
      <c r="C65" s="487" t="str">
        <f ca="1">Calcu!C152</f>
        <v>0</v>
      </c>
      <c r="D65" s="487"/>
      <c r="E65" s="487" t="e">
        <f ca="1">Calcu!D152</f>
        <v>#VALUE!</v>
      </c>
      <c r="F65" s="487"/>
      <c r="G65" s="487" t="str">
        <f ca="1">Calcu!F152</f>
        <v>0.000 000</v>
      </c>
      <c r="H65" s="487"/>
      <c r="I65" s="480"/>
      <c r="J65" s="481"/>
    </row>
    <row r="66" spans="1:10" ht="15" customHeight="1">
      <c r="A66" s="83" t="str">
        <f>IF(Calcu!C62=FALSE,"삭제","")</f>
        <v>삭제</v>
      </c>
      <c r="C66" s="487" t="str">
        <f ca="1">Calcu!C153</f>
        <v>0</v>
      </c>
      <c r="D66" s="487"/>
      <c r="E66" s="487" t="e">
        <f ca="1">Calcu!D153</f>
        <v>#VALUE!</v>
      </c>
      <c r="F66" s="487"/>
      <c r="G66" s="487" t="str">
        <f ca="1">Calcu!F153</f>
        <v>0.000 000</v>
      </c>
      <c r="H66" s="487"/>
      <c r="I66" s="480"/>
      <c r="J66" s="481"/>
    </row>
    <row r="67" spans="1:10" ht="15" customHeight="1">
      <c r="A67" s="83" t="str">
        <f>IF(Calcu!C63=FALSE,"삭제","")</f>
        <v>삭제</v>
      </c>
      <c r="C67" s="487" t="str">
        <f ca="1">Calcu!C154</f>
        <v>0</v>
      </c>
      <c r="D67" s="487"/>
      <c r="E67" s="487" t="e">
        <f ca="1">Calcu!D154</f>
        <v>#VALUE!</v>
      </c>
      <c r="F67" s="487"/>
      <c r="G67" s="487" t="str">
        <f ca="1">Calcu!F154</f>
        <v>0.000 000</v>
      </c>
      <c r="H67" s="487"/>
      <c r="I67" s="480"/>
      <c r="J67" s="481"/>
    </row>
    <row r="68" spans="1:10" ht="15" customHeight="1">
      <c r="A68" s="83" t="str">
        <f>IF(Calcu!C64=FALSE,"삭제","")</f>
        <v>삭제</v>
      </c>
      <c r="C68" s="487" t="str">
        <f ca="1">Calcu!C155</f>
        <v>0</v>
      </c>
      <c r="D68" s="487"/>
      <c r="E68" s="487" t="e">
        <f ca="1">Calcu!D155</f>
        <v>#VALUE!</v>
      </c>
      <c r="F68" s="487"/>
      <c r="G68" s="487" t="str">
        <f ca="1">Calcu!F155</f>
        <v>0.000 000</v>
      </c>
      <c r="H68" s="487"/>
      <c r="I68" s="480"/>
      <c r="J68" s="481"/>
    </row>
    <row r="69" spans="1:10" ht="15" customHeight="1">
      <c r="A69" s="83" t="str">
        <f>IF(Calcu!C65=FALSE,"삭제","")</f>
        <v>삭제</v>
      </c>
      <c r="C69" s="487" t="str">
        <f ca="1">Calcu!C156</f>
        <v>0</v>
      </c>
      <c r="D69" s="487"/>
      <c r="E69" s="487" t="e">
        <f ca="1">Calcu!D156</f>
        <v>#VALUE!</v>
      </c>
      <c r="F69" s="487"/>
      <c r="G69" s="487" t="str">
        <f ca="1">Calcu!F156</f>
        <v>0.000 000</v>
      </c>
      <c r="H69" s="487"/>
      <c r="I69" s="480"/>
      <c r="J69" s="481"/>
    </row>
    <row r="70" spans="1:10" ht="15" customHeight="1">
      <c r="A70" s="83" t="str">
        <f>IF(Calcu!C66=FALSE,"삭제","")</f>
        <v>삭제</v>
      </c>
      <c r="C70" s="487" t="str">
        <f ca="1">Calcu!C157</f>
        <v>0</v>
      </c>
      <c r="D70" s="487"/>
      <c r="E70" s="487" t="e">
        <f ca="1">Calcu!D157</f>
        <v>#VALUE!</v>
      </c>
      <c r="F70" s="487"/>
      <c r="G70" s="487" t="str">
        <f ca="1">Calcu!F157</f>
        <v>0.000 000</v>
      </c>
      <c r="H70" s="487"/>
      <c r="I70" s="480"/>
      <c r="J70" s="481"/>
    </row>
    <row r="71" spans="1:10" ht="15" customHeight="1">
      <c r="A71" s="83" t="str">
        <f>IF(Calcu!C67=FALSE,"삭제","")</f>
        <v>삭제</v>
      </c>
      <c r="C71" s="487" t="str">
        <f ca="1">Calcu!C158</f>
        <v>0</v>
      </c>
      <c r="D71" s="487"/>
      <c r="E71" s="487" t="e">
        <f ca="1">Calcu!D158</f>
        <v>#VALUE!</v>
      </c>
      <c r="F71" s="487"/>
      <c r="G71" s="487" t="str">
        <f ca="1">Calcu!F158</f>
        <v>0.000 000</v>
      </c>
      <c r="H71" s="487"/>
      <c r="I71" s="480"/>
      <c r="J71" s="481"/>
    </row>
    <row r="72" spans="1:10" ht="15" customHeight="1">
      <c r="A72" s="83" t="str">
        <f>IF(Calcu!C68=FALSE,"삭제","")</f>
        <v>삭제</v>
      </c>
      <c r="C72" s="487" t="str">
        <f ca="1">Calcu!C159</f>
        <v>0</v>
      </c>
      <c r="D72" s="487"/>
      <c r="E72" s="487" t="e">
        <f ca="1">Calcu!D159</f>
        <v>#VALUE!</v>
      </c>
      <c r="F72" s="487"/>
      <c r="G72" s="487" t="str">
        <f ca="1">Calcu!F159</f>
        <v>0.000 000</v>
      </c>
      <c r="H72" s="487"/>
      <c r="I72" s="480"/>
      <c r="J72" s="481"/>
    </row>
    <row r="73" spans="1:10" ht="15" customHeight="1">
      <c r="A73" s="83" t="str">
        <f>IF(Calcu!C69=FALSE,"삭제","")</f>
        <v>삭제</v>
      </c>
      <c r="C73" s="487" t="str">
        <f ca="1">Calcu!C160</f>
        <v>0</v>
      </c>
      <c r="D73" s="487"/>
      <c r="E73" s="487" t="e">
        <f ca="1">Calcu!D160</f>
        <v>#VALUE!</v>
      </c>
      <c r="F73" s="487"/>
      <c r="G73" s="487" t="str">
        <f ca="1">Calcu!F160</f>
        <v>0.000 000</v>
      </c>
      <c r="H73" s="487"/>
      <c r="I73" s="480"/>
      <c r="J73" s="481"/>
    </row>
    <row r="74" spans="1:10" ht="15" customHeight="1">
      <c r="A74" s="83" t="str">
        <f>IF(Calcu!C70=FALSE,"삭제","")</f>
        <v>삭제</v>
      </c>
      <c r="C74" s="487" t="str">
        <f ca="1">Calcu!C161</f>
        <v>0</v>
      </c>
      <c r="D74" s="487"/>
      <c r="E74" s="487" t="e">
        <f ca="1">Calcu!D161</f>
        <v>#VALUE!</v>
      </c>
      <c r="F74" s="487"/>
      <c r="G74" s="487" t="str">
        <f ca="1">Calcu!F161</f>
        <v>0.000 000</v>
      </c>
      <c r="H74" s="487"/>
      <c r="I74" s="480"/>
      <c r="J74" s="481"/>
    </row>
    <row r="75" spans="1:10" ht="15" customHeight="1">
      <c r="A75" s="83" t="str">
        <f>IF(Calcu!C71=FALSE,"삭제","")</f>
        <v>삭제</v>
      </c>
      <c r="C75" s="487" t="str">
        <f ca="1">Calcu!C162</f>
        <v>0</v>
      </c>
      <c r="D75" s="487"/>
      <c r="E75" s="487" t="e">
        <f ca="1">Calcu!D162</f>
        <v>#VALUE!</v>
      </c>
      <c r="F75" s="487"/>
      <c r="G75" s="487" t="str">
        <f ca="1">Calcu!F162</f>
        <v>0.000 000</v>
      </c>
      <c r="H75" s="487"/>
      <c r="I75" s="480"/>
      <c r="J75" s="481"/>
    </row>
    <row r="76" spans="1:10" ht="15" customHeight="1">
      <c r="A76" s="83" t="str">
        <f>IF(Calcu!C72=FALSE,"삭제","")</f>
        <v>삭제</v>
      </c>
      <c r="C76" s="487" t="str">
        <f ca="1">Calcu!C163</f>
        <v>0</v>
      </c>
      <c r="D76" s="487"/>
      <c r="E76" s="487" t="e">
        <f ca="1">Calcu!D163</f>
        <v>#VALUE!</v>
      </c>
      <c r="F76" s="487"/>
      <c r="G76" s="487" t="str">
        <f ca="1">Calcu!F163</f>
        <v>0.000 000</v>
      </c>
      <c r="H76" s="487"/>
      <c r="I76" s="480"/>
      <c r="J76" s="481"/>
    </row>
    <row r="77" spans="1:10" ht="15" customHeight="1">
      <c r="A77" s="83" t="str">
        <f>IF(Calcu!C73=FALSE,"삭제","")</f>
        <v>삭제</v>
      </c>
      <c r="C77" s="487" t="str">
        <f ca="1">Calcu!C164</f>
        <v>0</v>
      </c>
      <c r="D77" s="487"/>
      <c r="E77" s="487" t="e">
        <f ca="1">Calcu!D164</f>
        <v>#VALUE!</v>
      </c>
      <c r="F77" s="487"/>
      <c r="G77" s="487" t="str">
        <f ca="1">Calcu!F164</f>
        <v>0.000 000</v>
      </c>
      <c r="H77" s="487"/>
      <c r="I77" s="480"/>
      <c r="J77" s="481"/>
    </row>
    <row r="78" spans="1:10" ht="15" customHeight="1">
      <c r="A78" s="83" t="str">
        <f>IF(Calcu!C74=FALSE,"삭제","")</f>
        <v>삭제</v>
      </c>
      <c r="C78" s="487" t="str">
        <f ca="1">Calcu!C165</f>
        <v>0</v>
      </c>
      <c r="D78" s="487"/>
      <c r="E78" s="487" t="e">
        <f ca="1">Calcu!D165</f>
        <v>#VALUE!</v>
      </c>
      <c r="F78" s="487"/>
      <c r="G78" s="487" t="str">
        <f ca="1">Calcu!F165</f>
        <v>0.000 000</v>
      </c>
      <c r="H78" s="487"/>
      <c r="I78" s="482"/>
      <c r="J78" s="483"/>
    </row>
    <row r="79" spans="1:10" ht="15" customHeight="1">
      <c r="A79" s="84" t="str">
        <f>A50</f>
        <v>삭제</v>
      </c>
      <c r="C79" s="213"/>
      <c r="D79" s="213"/>
      <c r="E79" s="213"/>
      <c r="F79" s="213"/>
      <c r="G79" s="213"/>
      <c r="H79" s="213"/>
      <c r="I79" s="213"/>
      <c r="J79" s="213"/>
    </row>
    <row r="80" spans="1:10" ht="15" customHeight="1">
      <c r="A80" s="84" t="str">
        <f>A79</f>
        <v>삭제</v>
      </c>
      <c r="C80" s="82" t="s">
        <v>478</v>
      </c>
      <c r="E80" s="57"/>
    </row>
    <row r="81" spans="1:10" ht="15" customHeight="1">
      <c r="A81" s="84" t="str">
        <f>A80</f>
        <v>삭제</v>
      </c>
      <c r="E81" s="363" t="s">
        <v>425</v>
      </c>
      <c r="F81" s="86" t="str">
        <f ca="1">Calcu!I148&amp;")"</f>
        <v>2)</v>
      </c>
    </row>
    <row r="82" spans="1:10" ht="15" customHeight="1">
      <c r="A82" s="84" t="str">
        <f>A81</f>
        <v>삭제</v>
      </c>
    </row>
    <row r="83" spans="1:10" ht="15" customHeight="1">
      <c r="A83" s="84" t="str">
        <f>IF(Calcu!B4="지시형",A82,"삭제")</f>
        <v>삭제</v>
      </c>
      <c r="C83" s="60" t="str">
        <f ca="1">"3. Reslution : "&amp;Calcu!R$6&amp;" N·m"</f>
        <v>3. Reslution : 0 N·m</v>
      </c>
      <c r="E83" s="57"/>
    </row>
    <row r="84" spans="1:10" ht="15" customHeight="1">
      <c r="B84" s="214"/>
      <c r="C84" s="214"/>
      <c r="D84" s="214"/>
      <c r="E84" s="215"/>
      <c r="F84" s="214"/>
      <c r="G84" s="214"/>
      <c r="H84" s="214"/>
      <c r="I84" s="214"/>
      <c r="J84" s="216"/>
    </row>
    <row r="88" spans="1:10" ht="15" customHeight="1">
      <c r="E88" s="57"/>
    </row>
    <row r="95" spans="1:10" ht="15" customHeight="1">
      <c r="C95" s="58"/>
      <c r="D95" s="56"/>
      <c r="E95" s="56"/>
      <c r="F95" s="56"/>
      <c r="G95" s="56"/>
      <c r="H95" s="58"/>
    </row>
  </sheetData>
  <mergeCells count="122">
    <mergeCell ref="C77:D77"/>
    <mergeCell ref="E77:F77"/>
    <mergeCell ref="G77:H77"/>
    <mergeCell ref="C78:D78"/>
    <mergeCell ref="E78:F78"/>
    <mergeCell ref="G78:H78"/>
    <mergeCell ref="C75:D75"/>
    <mergeCell ref="E75:F75"/>
    <mergeCell ref="G75:H75"/>
    <mergeCell ref="C76:D76"/>
    <mergeCell ref="E76:F76"/>
    <mergeCell ref="G76:H76"/>
    <mergeCell ref="C73:D73"/>
    <mergeCell ref="E73:F73"/>
    <mergeCell ref="G73:H73"/>
    <mergeCell ref="C74:D74"/>
    <mergeCell ref="E74:F74"/>
    <mergeCell ref="G74:H74"/>
    <mergeCell ref="C71:D71"/>
    <mergeCell ref="E71:F71"/>
    <mergeCell ref="G71:H71"/>
    <mergeCell ref="C72:D72"/>
    <mergeCell ref="E72:F72"/>
    <mergeCell ref="G72:H72"/>
    <mergeCell ref="E69:F69"/>
    <mergeCell ref="G69:H69"/>
    <mergeCell ref="C70:D70"/>
    <mergeCell ref="E70:F70"/>
    <mergeCell ref="G70:H70"/>
    <mergeCell ref="C67:D67"/>
    <mergeCell ref="E67:F67"/>
    <mergeCell ref="G67:H67"/>
    <mergeCell ref="C68:D68"/>
    <mergeCell ref="E68:F68"/>
    <mergeCell ref="G68:H68"/>
    <mergeCell ref="I58:J60"/>
    <mergeCell ref="C61:D61"/>
    <mergeCell ref="E61:F61"/>
    <mergeCell ref="G61:H61"/>
    <mergeCell ref="I61:J78"/>
    <mergeCell ref="C62:D62"/>
    <mergeCell ref="E62:F62"/>
    <mergeCell ref="G62:H62"/>
    <mergeCell ref="C63:D63"/>
    <mergeCell ref="E63:F63"/>
    <mergeCell ref="G63:H63"/>
    <mergeCell ref="C64:D64"/>
    <mergeCell ref="E64:F64"/>
    <mergeCell ref="G64:H64"/>
    <mergeCell ref="C65:D65"/>
    <mergeCell ref="E65:F65"/>
    <mergeCell ref="G65:H65"/>
    <mergeCell ref="C66:D66"/>
    <mergeCell ref="E66:F66"/>
    <mergeCell ref="G66:H66"/>
    <mergeCell ref="C58:D60"/>
    <mergeCell ref="E58:F60"/>
    <mergeCell ref="G58:H60"/>
    <mergeCell ref="C69:D69"/>
    <mergeCell ref="C35:D35"/>
    <mergeCell ref="E35:F35"/>
    <mergeCell ref="G35:H35"/>
    <mergeCell ref="F42:G42"/>
    <mergeCell ref="C55:J56"/>
    <mergeCell ref="C33:D33"/>
    <mergeCell ref="E33:F33"/>
    <mergeCell ref="G33:H33"/>
    <mergeCell ref="C34:D34"/>
    <mergeCell ref="E34:F34"/>
    <mergeCell ref="G34:H34"/>
    <mergeCell ref="I18:J35"/>
    <mergeCell ref="C31:D31"/>
    <mergeCell ref="E31:F31"/>
    <mergeCell ref="G31:H31"/>
    <mergeCell ref="C32:D32"/>
    <mergeCell ref="E32:F32"/>
    <mergeCell ref="G32:H32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C25:D25"/>
    <mergeCell ref="E25:F25"/>
    <mergeCell ref="G25:H25"/>
    <mergeCell ref="C26:D26"/>
    <mergeCell ref="E26:F26"/>
    <mergeCell ref="G26:H26"/>
    <mergeCell ref="C24:D24"/>
    <mergeCell ref="E24:F24"/>
    <mergeCell ref="G24:H24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12:J13"/>
    <mergeCell ref="C15:D17"/>
    <mergeCell ref="E15:F17"/>
    <mergeCell ref="G15:H17"/>
    <mergeCell ref="I15:J17"/>
    <mergeCell ref="A1:K2"/>
    <mergeCell ref="C23:D23"/>
    <mergeCell ref="E23:F23"/>
    <mergeCell ref="G23:H23"/>
  </mergeCells>
  <phoneticPr fontId="6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59" customWidth="1"/>
    <col min="2" max="2" width="1.77734375" style="59" hidden="1" customWidth="1"/>
    <col min="3" max="3" width="1.33203125" style="59" hidden="1" customWidth="1"/>
    <col min="4" max="4" width="1.77734375" style="59" hidden="1" customWidth="1"/>
    <col min="5" max="5" width="8" style="59" bestFit="1" customWidth="1"/>
    <col min="6" max="6" width="9.21875" style="59" customWidth="1"/>
    <col min="7" max="7" width="4.44140625" style="59" bestFit="1" customWidth="1"/>
    <col min="8" max="8" width="8.77734375" style="59"/>
    <col min="9" max="9" width="1.77734375" style="59" customWidth="1"/>
    <col min="10" max="10" width="7.5546875" style="59" bestFit="1" customWidth="1"/>
    <col min="11" max="11" width="9.109375" style="59" bestFit="1" customWidth="1"/>
    <col min="12" max="12" width="5.21875" style="59" bestFit="1" customWidth="1"/>
    <col min="13" max="13" width="7.5546875" style="59" bestFit="1" customWidth="1"/>
    <col min="14" max="14" width="9.109375" style="59" bestFit="1" customWidth="1"/>
    <col min="15" max="15" width="5.21875" style="59" bestFit="1" customWidth="1"/>
    <col min="16" max="16" width="1.77734375" style="59" customWidth="1"/>
    <col min="17" max="17" width="10.33203125" style="59" customWidth="1"/>
    <col min="18" max="16384" width="8.77734375" style="59"/>
  </cols>
  <sheetData>
    <row r="1" spans="1:17" s="366" customFormat="1" ht="33" customHeight="1">
      <c r="A1" s="497" t="s">
        <v>34</v>
      </c>
      <c r="B1" s="497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497"/>
      <c r="Q1" s="497"/>
    </row>
    <row r="2" spans="1:17" s="366" customFormat="1" ht="33" customHeight="1">
      <c r="A2" s="497"/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  <c r="O2" s="497"/>
      <c r="P2" s="497"/>
      <c r="Q2" s="497"/>
    </row>
    <row r="3" spans="1:17" s="366" customFormat="1" ht="12.75" customHeight="1">
      <c r="A3" s="219" t="s">
        <v>429</v>
      </c>
      <c r="B3" s="219"/>
      <c r="C3" s="219"/>
      <c r="D3" s="219"/>
      <c r="E3" s="219"/>
      <c r="F3" s="35"/>
      <c r="G3" s="35"/>
      <c r="H3" s="35"/>
      <c r="I3" s="35"/>
      <c r="J3" s="35"/>
      <c r="K3" s="35"/>
      <c r="L3" s="35"/>
      <c r="M3" s="35"/>
    </row>
    <row r="4" spans="1:17" s="372" customFormat="1" ht="13.5" customHeight="1">
      <c r="A4" s="367" t="str">
        <f>" 교   정   번   호(Calibration No) : "&amp;기본정보!H3</f>
        <v xml:space="preserve"> 교   정   번   호(Calibration No) : </v>
      </c>
      <c r="B4" s="367"/>
      <c r="C4" s="367"/>
      <c r="D4" s="367"/>
      <c r="E4" s="367"/>
      <c r="F4" s="368"/>
      <c r="G4" s="368"/>
      <c r="H4" s="368"/>
      <c r="I4" s="368"/>
      <c r="J4" s="368"/>
      <c r="K4" s="369"/>
      <c r="L4" s="370"/>
      <c r="M4" s="371"/>
      <c r="N4" s="371"/>
      <c r="O4" s="371"/>
      <c r="P4" s="371"/>
      <c r="Q4" s="371"/>
    </row>
    <row r="5" spans="1:17" s="55" customFormat="1" ht="15" customHeight="1"/>
    <row r="6" spans="1:17" ht="15" customHeight="1">
      <c r="E6" s="87" t="str">
        <f>"○ 품명 : "&amp;기본정보!C$5</f>
        <v xml:space="preserve">○ 품명 : </v>
      </c>
      <c r="G6" s="373"/>
    </row>
    <row r="7" spans="1:17" ht="15" customHeight="1">
      <c r="E7" s="87" t="str">
        <f>"○ 제작회사 : "&amp;기본정보!C$6</f>
        <v xml:space="preserve">○ 제작회사 : </v>
      </c>
      <c r="G7" s="373"/>
    </row>
    <row r="8" spans="1:17" ht="15" customHeight="1">
      <c r="E8" s="87" t="str">
        <f>"○ 형식 : "&amp;기본정보!C$7</f>
        <v xml:space="preserve">○ 형식 : </v>
      </c>
      <c r="G8" s="373"/>
    </row>
    <row r="9" spans="1:17" ht="15" customHeight="1">
      <c r="E9" s="87" t="str">
        <f>"○ 기기번호 : "&amp;기본정보!C$8</f>
        <v xml:space="preserve">○ 기기번호 : </v>
      </c>
      <c r="G9" s="373"/>
    </row>
    <row r="10" spans="1:17" ht="15" customHeight="1">
      <c r="E10" s="60" t="str">
        <f ca="1">"○ 교정범위 : "&amp;Calcu!H4</f>
        <v>○ 교정범위 : 0 N·m</v>
      </c>
      <c r="G10" s="373"/>
    </row>
    <row r="12" spans="1:17" ht="15" customHeight="1">
      <c r="E12" s="60" t="s">
        <v>430</v>
      </c>
      <c r="G12" s="60"/>
    </row>
    <row r="13" spans="1:17" ht="15" customHeight="1">
      <c r="A13" s="84"/>
      <c r="B13" s="84"/>
      <c r="C13" s="84"/>
      <c r="D13" s="84"/>
      <c r="E13" s="84"/>
    </row>
    <row r="14" spans="1:17" s="374" customFormat="1" ht="15" customHeight="1">
      <c r="B14" s="498"/>
      <c r="C14" s="500"/>
      <c r="D14" s="500"/>
      <c r="E14" s="502" t="s">
        <v>431</v>
      </c>
      <c r="F14" s="504" t="s">
        <v>475</v>
      </c>
      <c r="G14" s="506" t="s">
        <v>432</v>
      </c>
      <c r="H14" s="508" t="s">
        <v>433</v>
      </c>
      <c r="I14" s="510"/>
      <c r="J14" s="511" t="s">
        <v>434</v>
      </c>
      <c r="K14" s="511"/>
      <c r="L14" s="511"/>
      <c r="M14" s="492" t="s">
        <v>435</v>
      </c>
      <c r="N14" s="492"/>
      <c r="O14" s="492"/>
      <c r="P14" s="493"/>
      <c r="Q14" s="495" t="s">
        <v>436</v>
      </c>
    </row>
    <row r="15" spans="1:17" s="375" customFormat="1" ht="22.5">
      <c r="B15" s="499"/>
      <c r="C15" s="501"/>
      <c r="D15" s="501"/>
      <c r="E15" s="503"/>
      <c r="F15" s="505"/>
      <c r="G15" s="507"/>
      <c r="H15" s="509"/>
      <c r="I15" s="501"/>
      <c r="J15" s="428" t="s">
        <v>470</v>
      </c>
      <c r="K15" s="430" t="s">
        <v>471</v>
      </c>
      <c r="L15" s="430" t="s">
        <v>472</v>
      </c>
      <c r="M15" s="428" t="s">
        <v>473</v>
      </c>
      <c r="N15" s="430" t="s">
        <v>471</v>
      </c>
      <c r="O15" s="430" t="s">
        <v>474</v>
      </c>
      <c r="P15" s="494"/>
      <c r="Q15" s="496"/>
    </row>
    <row r="16" spans="1:17" ht="15" customHeight="1">
      <c r="A16" s="84" t="str">
        <f>IF(Calcu!C36=FALSE,"삭제","")</f>
        <v>삭제</v>
      </c>
      <c r="B16" s="83"/>
      <c r="C16" s="83"/>
      <c r="D16" s="83"/>
      <c r="E16" s="59" t="s">
        <v>437</v>
      </c>
      <c r="F16" s="376" t="str">
        <f ca="1">IF(Calcu_ADJ!C36=FALSE,Calcu!C127,Calcu_ADJ!C127)</f>
        <v>0</v>
      </c>
      <c r="G16" s="376" t="s">
        <v>438</v>
      </c>
      <c r="H16" s="376" t="str">
        <f ca="1">IF(Calcu_ADJ!C36=FALSE,Calcu!Y36,Calcu_ADJ!Y36)</f>
        <v>± 0</v>
      </c>
      <c r="J16" s="59" t="e">
        <f ca="1">Calcu!D127</f>
        <v>#VALUE!</v>
      </c>
      <c r="K16" s="59" t="str">
        <f ca="1">Calcu!E127</f>
        <v>0</v>
      </c>
      <c r="L16" s="59" t="str">
        <f>LEFT(Calcu!Z36)</f>
        <v/>
      </c>
      <c r="M16" s="59" t="str">
        <f>IF(Calcu_ADJ!C36=FALSE,"-",Calcu_ADJ!D127)</f>
        <v>-</v>
      </c>
      <c r="N16" s="59" t="str">
        <f>IF(Calcu_ADJ!C36=FALSE,"-",Calcu_ADJ!E127)</f>
        <v>-</v>
      </c>
      <c r="O16" s="59" t="str">
        <f>IF(Calcu_ADJ!C36=FALSE,"-",LEFT(Calcu_ADJ!Z36))</f>
        <v>-</v>
      </c>
      <c r="Q16" s="59" t="str">
        <f>IF(Calcu_ADJ!C36=FALSE,Calcu!H127,Calcu_ADJ!H127)</f>
        <v>-</v>
      </c>
    </row>
    <row r="17" spans="1:17" ht="15" customHeight="1">
      <c r="A17" s="84" t="str">
        <f>IF(Calcu!C37=FALSE,"삭제","")</f>
        <v>삭제</v>
      </c>
      <c r="B17" s="83"/>
      <c r="C17" s="83"/>
      <c r="D17" s="83"/>
      <c r="E17" s="59" t="s">
        <v>440</v>
      </c>
      <c r="F17" s="376" t="str">
        <f ca="1">IF(Calcu_ADJ!C37=FALSE,Calcu!C128,Calcu_ADJ!C128)</f>
        <v>0</v>
      </c>
      <c r="G17" s="376" t="s">
        <v>438</v>
      </c>
      <c r="H17" s="376" t="str">
        <f ca="1">IF(Calcu_ADJ!C37=FALSE,Calcu!Y37,Calcu_ADJ!Y37)</f>
        <v>± 0</v>
      </c>
      <c r="J17" s="59" t="e">
        <f ca="1">Calcu!D128</f>
        <v>#VALUE!</v>
      </c>
      <c r="K17" s="59" t="str">
        <f ca="1">Calcu!E128</f>
        <v>0</v>
      </c>
      <c r="L17" s="59" t="str">
        <f>LEFT(Calcu!Z37)</f>
        <v/>
      </c>
      <c r="M17" s="59" t="str">
        <f>IF(Calcu_ADJ!C37=FALSE,"-",Calcu_ADJ!D128)</f>
        <v>-</v>
      </c>
      <c r="N17" s="59" t="str">
        <f>IF(Calcu_ADJ!C37=FALSE,"-",Calcu_ADJ!E128)</f>
        <v>-</v>
      </c>
      <c r="O17" s="59" t="str">
        <f>IF(Calcu_ADJ!C37=FALSE,"-",LEFT(Calcu_ADJ!Z37))</f>
        <v>-</v>
      </c>
      <c r="Q17" s="59" t="e">
        <f ca="1">IF(Calcu_ADJ!C37=FALSE,Calcu!H128,Calcu_ADJ!H128)</f>
        <v>#VALUE!</v>
      </c>
    </row>
    <row r="18" spans="1:17" ht="15" customHeight="1">
      <c r="A18" s="84" t="str">
        <f>IF(Calcu!C38=FALSE,"삭제","")</f>
        <v>삭제</v>
      </c>
      <c r="B18" s="83"/>
      <c r="C18" s="83"/>
      <c r="D18" s="83"/>
      <c r="E18" s="59" t="s">
        <v>437</v>
      </c>
      <c r="F18" s="376" t="str">
        <f ca="1">IF(Calcu_ADJ!C38=FALSE,Calcu!C129,Calcu_ADJ!C129)</f>
        <v>0</v>
      </c>
      <c r="G18" s="376" t="s">
        <v>438</v>
      </c>
      <c r="H18" s="376" t="str">
        <f ca="1">IF(Calcu_ADJ!C38=FALSE,Calcu!Y38,Calcu_ADJ!Y38)</f>
        <v>± 0</v>
      </c>
      <c r="J18" s="59" t="e">
        <f ca="1">Calcu!D129</f>
        <v>#VALUE!</v>
      </c>
      <c r="K18" s="59" t="str">
        <f ca="1">Calcu!E129</f>
        <v>0</v>
      </c>
      <c r="L18" s="59" t="str">
        <f>LEFT(Calcu!Z38)</f>
        <v/>
      </c>
      <c r="M18" s="59" t="str">
        <f>IF(Calcu_ADJ!C38=FALSE,"-",Calcu_ADJ!D129)</f>
        <v>-</v>
      </c>
      <c r="N18" s="59" t="str">
        <f>IF(Calcu_ADJ!C38=FALSE,"-",Calcu_ADJ!E129)</f>
        <v>-</v>
      </c>
      <c r="O18" s="59" t="str">
        <f>IF(Calcu_ADJ!C38=FALSE,"-",LEFT(Calcu_ADJ!Z38))</f>
        <v>-</v>
      </c>
      <c r="Q18" s="59" t="e">
        <f ca="1">IF(Calcu_ADJ!C38=FALSE,Calcu!H129,Calcu_ADJ!H129)</f>
        <v>#VALUE!</v>
      </c>
    </row>
    <row r="19" spans="1:17" ht="15" customHeight="1">
      <c r="A19" s="84" t="str">
        <f>IF(Calcu!C39=FALSE,"삭제","")</f>
        <v>삭제</v>
      </c>
      <c r="B19" s="83"/>
      <c r="C19" s="83"/>
      <c r="D19" s="83"/>
      <c r="E19" s="59" t="s">
        <v>441</v>
      </c>
      <c r="F19" s="376" t="str">
        <f ca="1">IF(Calcu_ADJ!C39=FALSE,Calcu!C130,Calcu_ADJ!C130)</f>
        <v>0</v>
      </c>
      <c r="G19" s="376" t="s">
        <v>438</v>
      </c>
      <c r="H19" s="376" t="str">
        <f ca="1">IF(Calcu_ADJ!C39=FALSE,Calcu!Y39,Calcu_ADJ!Y39)</f>
        <v>± 0</v>
      </c>
      <c r="J19" s="59" t="e">
        <f ca="1">Calcu!D130</f>
        <v>#VALUE!</v>
      </c>
      <c r="K19" s="59" t="str">
        <f ca="1">Calcu!E130</f>
        <v>0</v>
      </c>
      <c r="L19" s="59" t="str">
        <f>LEFT(Calcu!Z39)</f>
        <v/>
      </c>
      <c r="M19" s="59" t="str">
        <f>IF(Calcu_ADJ!C39=FALSE,"-",Calcu_ADJ!D130)</f>
        <v>-</v>
      </c>
      <c r="N19" s="59" t="str">
        <f>IF(Calcu_ADJ!C39=FALSE,"-",Calcu_ADJ!E130)</f>
        <v>-</v>
      </c>
      <c r="O19" s="59" t="str">
        <f>IF(Calcu_ADJ!C39=FALSE,"-",LEFT(Calcu_ADJ!Z39))</f>
        <v>-</v>
      </c>
      <c r="Q19" s="59" t="e">
        <f ca="1">IF(Calcu_ADJ!C39=FALSE,Calcu!H130,Calcu_ADJ!H130)</f>
        <v>#VALUE!</v>
      </c>
    </row>
    <row r="20" spans="1:17" ht="15" customHeight="1">
      <c r="A20" s="84" t="str">
        <f>IF(Calcu!C40=FALSE,"삭제","")</f>
        <v>삭제</v>
      </c>
      <c r="B20" s="83"/>
      <c r="C20" s="83"/>
      <c r="D20" s="83"/>
      <c r="E20" s="59" t="s">
        <v>440</v>
      </c>
      <c r="F20" s="376" t="str">
        <f ca="1">IF(Calcu_ADJ!C40=FALSE,Calcu!C131,Calcu_ADJ!C131)</f>
        <v>0</v>
      </c>
      <c r="G20" s="376" t="s">
        <v>438</v>
      </c>
      <c r="H20" s="376" t="str">
        <f ca="1">IF(Calcu_ADJ!C40=FALSE,Calcu!Y40,Calcu_ADJ!Y40)</f>
        <v>± 0</v>
      </c>
      <c r="J20" s="59" t="e">
        <f ca="1">Calcu!D131</f>
        <v>#VALUE!</v>
      </c>
      <c r="K20" s="59" t="str">
        <f ca="1">Calcu!E131</f>
        <v>0</v>
      </c>
      <c r="L20" s="59" t="str">
        <f>LEFT(Calcu!Z40)</f>
        <v/>
      </c>
      <c r="M20" s="59" t="str">
        <f>IF(Calcu_ADJ!C40=FALSE,"-",Calcu_ADJ!D131)</f>
        <v>-</v>
      </c>
      <c r="N20" s="59" t="str">
        <f>IF(Calcu_ADJ!C40=FALSE,"-",Calcu_ADJ!E131)</f>
        <v>-</v>
      </c>
      <c r="O20" s="59" t="str">
        <f>IF(Calcu_ADJ!C40=FALSE,"-",LEFT(Calcu_ADJ!Z40))</f>
        <v>-</v>
      </c>
      <c r="Q20" s="59" t="e">
        <f ca="1">IF(Calcu_ADJ!C40=FALSE,Calcu!H131,Calcu_ADJ!H131)</f>
        <v>#VALUE!</v>
      </c>
    </row>
    <row r="21" spans="1:17" ht="15" customHeight="1">
      <c r="A21" s="84" t="str">
        <f>IF(Calcu!C41=FALSE,"삭제","")</f>
        <v>삭제</v>
      </c>
      <c r="B21" s="83"/>
      <c r="C21" s="83"/>
      <c r="D21" s="83"/>
      <c r="E21" s="59" t="s">
        <v>441</v>
      </c>
      <c r="F21" s="376" t="str">
        <f ca="1">IF(Calcu_ADJ!C41=FALSE,Calcu!C132,Calcu_ADJ!C132)</f>
        <v>0</v>
      </c>
      <c r="G21" s="376" t="s">
        <v>438</v>
      </c>
      <c r="H21" s="376" t="str">
        <f ca="1">IF(Calcu_ADJ!C41=FALSE,Calcu!Y41,Calcu_ADJ!Y41)</f>
        <v>± 0</v>
      </c>
      <c r="J21" s="59" t="e">
        <f ca="1">Calcu!D132</f>
        <v>#VALUE!</v>
      </c>
      <c r="K21" s="59" t="str">
        <f ca="1">Calcu!E132</f>
        <v>0</v>
      </c>
      <c r="L21" s="59" t="str">
        <f>LEFT(Calcu!Z41)</f>
        <v/>
      </c>
      <c r="M21" s="59" t="str">
        <f>IF(Calcu_ADJ!C41=FALSE,"-",Calcu_ADJ!D132)</f>
        <v>-</v>
      </c>
      <c r="N21" s="59" t="str">
        <f>IF(Calcu_ADJ!C41=FALSE,"-",Calcu_ADJ!E132)</f>
        <v>-</v>
      </c>
      <c r="O21" s="59" t="str">
        <f>IF(Calcu_ADJ!C41=FALSE,"-",LEFT(Calcu_ADJ!Z41))</f>
        <v>-</v>
      </c>
      <c r="Q21" s="59" t="e">
        <f ca="1">IF(Calcu_ADJ!C41=FALSE,Calcu!H132,Calcu_ADJ!H132)</f>
        <v>#VALUE!</v>
      </c>
    </row>
    <row r="22" spans="1:17" ht="15" customHeight="1">
      <c r="A22" s="84" t="str">
        <f>IF(Calcu!C42=FALSE,"삭제","")</f>
        <v>삭제</v>
      </c>
      <c r="B22" s="83"/>
      <c r="C22" s="83"/>
      <c r="D22" s="83"/>
      <c r="E22" s="59" t="s">
        <v>441</v>
      </c>
      <c r="F22" s="376" t="str">
        <f ca="1">IF(Calcu_ADJ!C42=FALSE,Calcu!C133,Calcu_ADJ!C133)</f>
        <v>0</v>
      </c>
      <c r="G22" s="376" t="s">
        <v>438</v>
      </c>
      <c r="H22" s="376" t="str">
        <f ca="1">IF(Calcu_ADJ!C42=FALSE,Calcu!Y42,Calcu_ADJ!Y42)</f>
        <v>± 0</v>
      </c>
      <c r="J22" s="59" t="e">
        <f ca="1">Calcu!D133</f>
        <v>#VALUE!</v>
      </c>
      <c r="K22" s="59" t="str">
        <f ca="1">Calcu!E133</f>
        <v>0</v>
      </c>
      <c r="L22" s="59" t="str">
        <f>LEFT(Calcu!Z42)</f>
        <v/>
      </c>
      <c r="M22" s="59" t="str">
        <f>IF(Calcu_ADJ!C42=FALSE,"-",Calcu_ADJ!D133)</f>
        <v>-</v>
      </c>
      <c r="N22" s="59" t="str">
        <f>IF(Calcu_ADJ!C42=FALSE,"-",Calcu_ADJ!E133)</f>
        <v>-</v>
      </c>
      <c r="O22" s="59" t="str">
        <f>IF(Calcu_ADJ!C42=FALSE,"-",LEFT(Calcu_ADJ!Z42))</f>
        <v>-</v>
      </c>
      <c r="Q22" s="59" t="e">
        <f ca="1">IF(Calcu_ADJ!C42=FALSE,Calcu!H133,Calcu_ADJ!H133)</f>
        <v>#VALUE!</v>
      </c>
    </row>
    <row r="23" spans="1:17" ht="15" customHeight="1">
      <c r="A23" s="84" t="str">
        <f>IF(Calcu!C43=FALSE,"삭제","")</f>
        <v>삭제</v>
      </c>
      <c r="B23" s="83"/>
      <c r="C23" s="83"/>
      <c r="D23" s="83"/>
      <c r="E23" s="59" t="s">
        <v>441</v>
      </c>
      <c r="F23" s="376" t="str">
        <f ca="1">IF(Calcu_ADJ!C43=FALSE,Calcu!C134,Calcu_ADJ!C134)</f>
        <v>0</v>
      </c>
      <c r="G23" s="376" t="s">
        <v>438</v>
      </c>
      <c r="H23" s="376" t="str">
        <f ca="1">IF(Calcu_ADJ!C43=FALSE,Calcu!Y43,Calcu_ADJ!Y43)</f>
        <v>± 0</v>
      </c>
      <c r="J23" s="59" t="e">
        <f ca="1">Calcu!D134</f>
        <v>#VALUE!</v>
      </c>
      <c r="K23" s="59" t="str">
        <f ca="1">Calcu!E134</f>
        <v>0</v>
      </c>
      <c r="L23" s="59" t="str">
        <f>LEFT(Calcu!Z43)</f>
        <v/>
      </c>
      <c r="M23" s="59" t="str">
        <f>IF(Calcu_ADJ!C43=FALSE,"-",Calcu_ADJ!D134)</f>
        <v>-</v>
      </c>
      <c r="N23" s="59" t="str">
        <f>IF(Calcu_ADJ!C43=FALSE,"-",Calcu_ADJ!E134)</f>
        <v>-</v>
      </c>
      <c r="O23" s="59" t="str">
        <f>IF(Calcu_ADJ!C43=FALSE,"-",LEFT(Calcu_ADJ!Z43))</f>
        <v>-</v>
      </c>
      <c r="Q23" s="59" t="e">
        <f ca="1">IF(Calcu_ADJ!C43=FALSE,Calcu!H134,Calcu_ADJ!H134)</f>
        <v>#VALUE!</v>
      </c>
    </row>
    <row r="24" spans="1:17" ht="15" customHeight="1">
      <c r="A24" s="84" t="str">
        <f>IF(Calcu!C44=FALSE,"삭제","")</f>
        <v>삭제</v>
      </c>
      <c r="B24" s="83"/>
      <c r="C24" s="83"/>
      <c r="D24" s="83"/>
      <c r="E24" s="59" t="s">
        <v>442</v>
      </c>
      <c r="F24" s="376" t="str">
        <f ca="1">IF(Calcu_ADJ!C44=FALSE,Calcu!C135,Calcu_ADJ!C135)</f>
        <v>0</v>
      </c>
      <c r="G24" s="376" t="s">
        <v>438</v>
      </c>
      <c r="H24" s="376" t="str">
        <f ca="1">IF(Calcu_ADJ!C44=FALSE,Calcu!Y44,Calcu_ADJ!Y44)</f>
        <v>± 0</v>
      </c>
      <c r="J24" s="59" t="e">
        <f ca="1">Calcu!D135</f>
        <v>#VALUE!</v>
      </c>
      <c r="K24" s="59" t="str">
        <f ca="1">Calcu!E135</f>
        <v>0</v>
      </c>
      <c r="L24" s="59" t="str">
        <f>LEFT(Calcu!Z44)</f>
        <v/>
      </c>
      <c r="M24" s="59" t="str">
        <f>IF(Calcu_ADJ!C44=FALSE,"-",Calcu_ADJ!D135)</f>
        <v>-</v>
      </c>
      <c r="N24" s="59" t="str">
        <f>IF(Calcu_ADJ!C44=FALSE,"-",Calcu_ADJ!E135)</f>
        <v>-</v>
      </c>
      <c r="O24" s="59" t="str">
        <f>IF(Calcu_ADJ!C44=FALSE,"-",LEFT(Calcu_ADJ!Z44))</f>
        <v>-</v>
      </c>
      <c r="Q24" s="59" t="e">
        <f ca="1">IF(Calcu_ADJ!C44=FALSE,Calcu!H135,Calcu_ADJ!H135)</f>
        <v>#VALUE!</v>
      </c>
    </row>
    <row r="25" spans="1:17" ht="15" customHeight="1">
      <c r="A25" s="84" t="str">
        <f>IF(Calcu!C45=FALSE,"삭제","")</f>
        <v>삭제</v>
      </c>
      <c r="B25" s="83"/>
      <c r="C25" s="83"/>
      <c r="D25" s="83"/>
      <c r="E25" s="59" t="s">
        <v>441</v>
      </c>
      <c r="F25" s="376" t="str">
        <f ca="1">IF(Calcu_ADJ!C45=FALSE,Calcu!C136,Calcu_ADJ!C136)</f>
        <v>0</v>
      </c>
      <c r="G25" s="376" t="s">
        <v>438</v>
      </c>
      <c r="H25" s="376" t="str">
        <f ca="1">IF(Calcu_ADJ!C45=FALSE,Calcu!Y45,Calcu_ADJ!Y45)</f>
        <v>± 0</v>
      </c>
      <c r="J25" s="59" t="e">
        <f ca="1">Calcu!D136</f>
        <v>#VALUE!</v>
      </c>
      <c r="K25" s="59" t="str">
        <f ca="1">Calcu!E136</f>
        <v>0</v>
      </c>
      <c r="L25" s="59" t="str">
        <f>LEFT(Calcu!Z45)</f>
        <v/>
      </c>
      <c r="M25" s="59" t="str">
        <f>IF(Calcu_ADJ!C45=FALSE,"-",Calcu_ADJ!D136)</f>
        <v>-</v>
      </c>
      <c r="N25" s="59" t="str">
        <f>IF(Calcu_ADJ!C45=FALSE,"-",Calcu_ADJ!E136)</f>
        <v>-</v>
      </c>
      <c r="O25" s="59" t="str">
        <f>IF(Calcu_ADJ!C45=FALSE,"-",LEFT(Calcu_ADJ!Z45))</f>
        <v>-</v>
      </c>
      <c r="Q25" s="59" t="e">
        <f ca="1">IF(Calcu_ADJ!C45=FALSE,Calcu!H136,Calcu_ADJ!H136)</f>
        <v>#VALUE!</v>
      </c>
    </row>
    <row r="26" spans="1:17" ht="15" customHeight="1">
      <c r="A26" s="84" t="str">
        <f>IF(Calcu!C46=FALSE,"삭제","")</f>
        <v>삭제</v>
      </c>
      <c r="B26" s="83"/>
      <c r="C26" s="83"/>
      <c r="D26" s="83"/>
      <c r="E26" s="59" t="s">
        <v>441</v>
      </c>
      <c r="F26" s="376" t="str">
        <f ca="1">IF(Calcu_ADJ!C46=FALSE,Calcu!C137,Calcu_ADJ!C137)</f>
        <v>0</v>
      </c>
      <c r="G26" s="376" t="s">
        <v>438</v>
      </c>
      <c r="H26" s="376" t="str">
        <f ca="1">IF(Calcu_ADJ!C46=FALSE,Calcu!Y46,Calcu_ADJ!Y46)</f>
        <v>± 0</v>
      </c>
      <c r="J26" s="59" t="e">
        <f ca="1">Calcu!D137</f>
        <v>#VALUE!</v>
      </c>
      <c r="K26" s="59" t="str">
        <f ca="1">Calcu!E137</f>
        <v>0</v>
      </c>
      <c r="L26" s="59" t="str">
        <f>LEFT(Calcu!Z46)</f>
        <v/>
      </c>
      <c r="M26" s="59" t="str">
        <f>IF(Calcu_ADJ!C46=FALSE,"-",Calcu_ADJ!D137)</f>
        <v>-</v>
      </c>
      <c r="N26" s="59" t="str">
        <f>IF(Calcu_ADJ!C46=FALSE,"-",Calcu_ADJ!E137)</f>
        <v>-</v>
      </c>
      <c r="O26" s="59" t="str">
        <f>IF(Calcu_ADJ!C46=FALSE,"-",LEFT(Calcu_ADJ!Z46))</f>
        <v>-</v>
      </c>
      <c r="Q26" s="59" t="e">
        <f ca="1">IF(Calcu_ADJ!C46=FALSE,Calcu!H137,Calcu_ADJ!H137)</f>
        <v>#VALUE!</v>
      </c>
    </row>
    <row r="27" spans="1:17" ht="15" customHeight="1">
      <c r="A27" s="84" t="str">
        <f>IF(Calcu!C47=FALSE,"삭제","")</f>
        <v>삭제</v>
      </c>
      <c r="B27" s="83"/>
      <c r="C27" s="83"/>
      <c r="D27" s="83"/>
      <c r="E27" s="59" t="s">
        <v>443</v>
      </c>
      <c r="F27" s="376" t="str">
        <f ca="1">IF(Calcu_ADJ!C47=FALSE,Calcu!C138,Calcu_ADJ!C138)</f>
        <v>0</v>
      </c>
      <c r="G27" s="376" t="s">
        <v>438</v>
      </c>
      <c r="H27" s="376" t="str">
        <f ca="1">IF(Calcu_ADJ!C47=FALSE,Calcu!Y47,Calcu_ADJ!Y47)</f>
        <v>± 0</v>
      </c>
      <c r="J27" s="59" t="e">
        <f ca="1">Calcu!D138</f>
        <v>#VALUE!</v>
      </c>
      <c r="K27" s="59" t="str">
        <f ca="1">Calcu!E138</f>
        <v>0</v>
      </c>
      <c r="L27" s="59" t="str">
        <f>LEFT(Calcu!Z47)</f>
        <v/>
      </c>
      <c r="M27" s="59" t="str">
        <f>IF(Calcu_ADJ!C47=FALSE,"-",Calcu_ADJ!D138)</f>
        <v>-</v>
      </c>
      <c r="N27" s="59" t="str">
        <f>IF(Calcu_ADJ!C47=FALSE,"-",Calcu_ADJ!E138)</f>
        <v>-</v>
      </c>
      <c r="O27" s="59" t="str">
        <f>IF(Calcu_ADJ!C47=FALSE,"-",LEFT(Calcu_ADJ!Z47))</f>
        <v>-</v>
      </c>
      <c r="Q27" s="59" t="e">
        <f ca="1">IF(Calcu_ADJ!C47=FALSE,Calcu!H138,Calcu_ADJ!H138)</f>
        <v>#VALUE!</v>
      </c>
    </row>
    <row r="28" spans="1:17" ht="15" customHeight="1">
      <c r="A28" s="84" t="str">
        <f>IF(Calcu!C48=FALSE,"삭제","")</f>
        <v>삭제</v>
      </c>
      <c r="B28" s="83"/>
      <c r="C28" s="83"/>
      <c r="D28" s="83"/>
      <c r="E28" s="59" t="s">
        <v>441</v>
      </c>
      <c r="F28" s="376" t="str">
        <f ca="1">IF(Calcu_ADJ!C48=FALSE,Calcu!C139,Calcu_ADJ!C139)</f>
        <v>0</v>
      </c>
      <c r="G28" s="376" t="s">
        <v>438</v>
      </c>
      <c r="H28" s="376" t="str">
        <f ca="1">IF(Calcu_ADJ!C48=FALSE,Calcu!Y48,Calcu_ADJ!Y48)</f>
        <v>± 0</v>
      </c>
      <c r="J28" s="59" t="e">
        <f ca="1">Calcu!D139</f>
        <v>#VALUE!</v>
      </c>
      <c r="K28" s="59" t="str">
        <f ca="1">Calcu!E139</f>
        <v>0</v>
      </c>
      <c r="L28" s="59" t="str">
        <f>LEFT(Calcu!Z48)</f>
        <v/>
      </c>
      <c r="M28" s="59" t="str">
        <f>IF(Calcu_ADJ!C48=FALSE,"-",Calcu_ADJ!D139)</f>
        <v>-</v>
      </c>
      <c r="N28" s="59" t="str">
        <f>IF(Calcu_ADJ!C48=FALSE,"-",Calcu_ADJ!E139)</f>
        <v>-</v>
      </c>
      <c r="O28" s="59" t="str">
        <f>IF(Calcu_ADJ!C48=FALSE,"-",LEFT(Calcu_ADJ!Z48))</f>
        <v>-</v>
      </c>
      <c r="Q28" s="59" t="e">
        <f ca="1">IF(Calcu_ADJ!C48=FALSE,Calcu!H139,Calcu_ADJ!H139)</f>
        <v>#VALUE!</v>
      </c>
    </row>
    <row r="29" spans="1:17" ht="15" customHeight="1">
      <c r="A29" s="84" t="str">
        <f>IF(Calcu!C49=FALSE,"삭제","")</f>
        <v>삭제</v>
      </c>
      <c r="B29" s="83"/>
      <c r="C29" s="83"/>
      <c r="D29" s="83"/>
      <c r="E29" s="59" t="s">
        <v>444</v>
      </c>
      <c r="F29" s="376" t="str">
        <f ca="1">IF(Calcu_ADJ!C49=FALSE,Calcu!C140,Calcu_ADJ!C140)</f>
        <v>0</v>
      </c>
      <c r="G29" s="376" t="s">
        <v>438</v>
      </c>
      <c r="H29" s="376" t="str">
        <f ca="1">IF(Calcu_ADJ!C49=FALSE,Calcu!Y49,Calcu_ADJ!Y49)</f>
        <v>± 0</v>
      </c>
      <c r="J29" s="59" t="e">
        <f ca="1">Calcu!D140</f>
        <v>#VALUE!</v>
      </c>
      <c r="K29" s="59" t="str">
        <f ca="1">Calcu!E140</f>
        <v>0</v>
      </c>
      <c r="L29" s="59" t="str">
        <f>LEFT(Calcu!Z49)</f>
        <v/>
      </c>
      <c r="M29" s="59" t="str">
        <f>IF(Calcu_ADJ!C49=FALSE,"-",Calcu_ADJ!D140)</f>
        <v>-</v>
      </c>
      <c r="N29" s="59" t="str">
        <f>IF(Calcu_ADJ!C49=FALSE,"-",Calcu_ADJ!E140)</f>
        <v>-</v>
      </c>
      <c r="O29" s="59" t="str">
        <f>IF(Calcu_ADJ!C49=FALSE,"-",LEFT(Calcu_ADJ!Z49))</f>
        <v>-</v>
      </c>
      <c r="Q29" s="59" t="e">
        <f ca="1">IF(Calcu_ADJ!C49=FALSE,Calcu!H140,Calcu_ADJ!H140)</f>
        <v>#VALUE!</v>
      </c>
    </row>
    <row r="30" spans="1:17" ht="15" customHeight="1">
      <c r="A30" s="84" t="str">
        <f>IF(Calcu!C50=FALSE,"삭제","")</f>
        <v>삭제</v>
      </c>
      <c r="B30" s="83"/>
      <c r="C30" s="83"/>
      <c r="D30" s="83"/>
      <c r="E30" s="59" t="s">
        <v>445</v>
      </c>
      <c r="F30" s="376" t="str">
        <f ca="1">IF(Calcu_ADJ!C50=FALSE,Calcu!C141,Calcu_ADJ!C141)</f>
        <v>0</v>
      </c>
      <c r="G30" s="376" t="s">
        <v>438</v>
      </c>
      <c r="H30" s="376" t="str">
        <f ca="1">IF(Calcu_ADJ!C50=FALSE,Calcu!Y50,Calcu_ADJ!Y50)</f>
        <v>± 0</v>
      </c>
      <c r="J30" s="59" t="e">
        <f ca="1">Calcu!D141</f>
        <v>#VALUE!</v>
      </c>
      <c r="K30" s="59" t="str">
        <f ca="1">Calcu!E141</f>
        <v>0</v>
      </c>
      <c r="L30" s="59" t="str">
        <f>LEFT(Calcu!Z50)</f>
        <v/>
      </c>
      <c r="M30" s="59" t="str">
        <f>IF(Calcu_ADJ!C50=FALSE,"-",Calcu_ADJ!D141)</f>
        <v>-</v>
      </c>
      <c r="N30" s="59" t="str">
        <f>IF(Calcu_ADJ!C50=FALSE,"-",Calcu_ADJ!E141)</f>
        <v>-</v>
      </c>
      <c r="O30" s="59" t="str">
        <f>IF(Calcu_ADJ!C50=FALSE,"-",LEFT(Calcu_ADJ!Z50))</f>
        <v>-</v>
      </c>
      <c r="Q30" s="59" t="e">
        <f ca="1">IF(Calcu_ADJ!C50=FALSE,Calcu!H141,Calcu_ADJ!H141)</f>
        <v>#VALUE!</v>
      </c>
    </row>
    <row r="31" spans="1:17" ht="15" customHeight="1">
      <c r="A31" s="84" t="str">
        <f>IF(Calcu!C51=FALSE,"삭제","")</f>
        <v>삭제</v>
      </c>
      <c r="B31" s="83"/>
      <c r="C31" s="83"/>
      <c r="D31" s="83"/>
      <c r="E31" s="59" t="s">
        <v>446</v>
      </c>
      <c r="F31" s="376" t="str">
        <f ca="1">IF(Calcu_ADJ!C51=FALSE,Calcu!C142,Calcu_ADJ!C142)</f>
        <v>0</v>
      </c>
      <c r="G31" s="376" t="s">
        <v>438</v>
      </c>
      <c r="H31" s="376" t="str">
        <f ca="1">IF(Calcu_ADJ!C51=FALSE,Calcu!Y51,Calcu_ADJ!Y51)</f>
        <v>± 0</v>
      </c>
      <c r="J31" s="59" t="e">
        <f ca="1">Calcu!D142</f>
        <v>#VALUE!</v>
      </c>
      <c r="K31" s="59" t="str">
        <f ca="1">Calcu!E142</f>
        <v>0</v>
      </c>
      <c r="L31" s="59" t="str">
        <f>LEFT(Calcu!Z51)</f>
        <v/>
      </c>
      <c r="M31" s="59" t="str">
        <f>IF(Calcu_ADJ!C51=FALSE,"-",Calcu_ADJ!D142)</f>
        <v>-</v>
      </c>
      <c r="N31" s="59" t="str">
        <f>IF(Calcu_ADJ!C51=FALSE,"-",Calcu_ADJ!E142)</f>
        <v>-</v>
      </c>
      <c r="O31" s="59" t="str">
        <f>IF(Calcu_ADJ!C51=FALSE,"-",LEFT(Calcu_ADJ!Z51))</f>
        <v>-</v>
      </c>
      <c r="Q31" s="59" t="e">
        <f ca="1">IF(Calcu_ADJ!C51=FALSE,Calcu!H142,Calcu_ADJ!H142)</f>
        <v>#VALUE!</v>
      </c>
    </row>
    <row r="32" spans="1:17" ht="15" customHeight="1">
      <c r="A32" s="84" t="str">
        <f>IF(Calcu!C52=FALSE,"삭제","")</f>
        <v>삭제</v>
      </c>
      <c r="B32" s="83"/>
      <c r="C32" s="83"/>
      <c r="D32" s="83"/>
      <c r="E32" s="59" t="s">
        <v>440</v>
      </c>
      <c r="F32" s="376" t="str">
        <f ca="1">IF(Calcu_ADJ!C52=FALSE,Calcu!C143,Calcu_ADJ!C143)</f>
        <v>0</v>
      </c>
      <c r="G32" s="376" t="s">
        <v>438</v>
      </c>
      <c r="H32" s="376" t="str">
        <f ca="1">IF(Calcu_ADJ!C52=FALSE,Calcu!Y52,Calcu_ADJ!Y52)</f>
        <v>± 0</v>
      </c>
      <c r="J32" s="59" t="e">
        <f ca="1">Calcu!D143</f>
        <v>#VALUE!</v>
      </c>
      <c r="K32" s="59" t="str">
        <f ca="1">Calcu!E143</f>
        <v>0</v>
      </c>
      <c r="L32" s="59" t="str">
        <f>LEFT(Calcu!Z52)</f>
        <v/>
      </c>
      <c r="M32" s="59" t="str">
        <f>IF(Calcu_ADJ!C52=FALSE,"-",Calcu_ADJ!D143)</f>
        <v>-</v>
      </c>
      <c r="N32" s="59" t="str">
        <f>IF(Calcu_ADJ!C52=FALSE,"-",Calcu_ADJ!E143)</f>
        <v>-</v>
      </c>
      <c r="O32" s="59" t="str">
        <f>IF(Calcu_ADJ!C52=FALSE,"-",LEFT(Calcu_ADJ!Z52))</f>
        <v>-</v>
      </c>
      <c r="Q32" s="59" t="e">
        <f ca="1">IF(Calcu_ADJ!C52=FALSE,Calcu!H143,Calcu_ADJ!H143)</f>
        <v>#VALUE!</v>
      </c>
    </row>
    <row r="33" spans="1:17" ht="15" customHeight="1">
      <c r="A33" s="84" t="str">
        <f>IF(Calcu!C53=FALSE,"삭제","")</f>
        <v>삭제</v>
      </c>
      <c r="B33" s="83"/>
      <c r="C33" s="83"/>
      <c r="D33" s="83"/>
      <c r="E33" s="59" t="s">
        <v>445</v>
      </c>
      <c r="F33" s="376" t="str">
        <f ca="1">IF(Calcu_ADJ!C53=FALSE,Calcu!C144,Calcu_ADJ!C144)</f>
        <v>0</v>
      </c>
      <c r="G33" s="376" t="s">
        <v>438</v>
      </c>
      <c r="H33" s="376" t="str">
        <f ca="1">IF(Calcu_ADJ!C53=FALSE,Calcu!Y53,Calcu_ADJ!Y53)</f>
        <v>± 0</v>
      </c>
      <c r="J33" s="59" t="e">
        <f ca="1">Calcu!D144</f>
        <v>#VALUE!</v>
      </c>
      <c r="K33" s="59" t="str">
        <f ca="1">Calcu!E144</f>
        <v>0</v>
      </c>
      <c r="L33" s="59" t="str">
        <f>LEFT(Calcu!Z53)</f>
        <v/>
      </c>
      <c r="M33" s="59" t="str">
        <f>IF(Calcu_ADJ!C53=FALSE,"-",Calcu_ADJ!D144)</f>
        <v>-</v>
      </c>
      <c r="N33" s="59" t="str">
        <f>IF(Calcu_ADJ!C53=FALSE,"-",Calcu_ADJ!E144)</f>
        <v>-</v>
      </c>
      <c r="O33" s="59" t="str">
        <f>IF(Calcu_ADJ!C53=FALSE,"-",LEFT(Calcu_ADJ!Z53))</f>
        <v>-</v>
      </c>
      <c r="Q33" s="59" t="e">
        <f ca="1">IF(Calcu_ADJ!C53=FALSE,Calcu!H144,Calcu_ADJ!H144)</f>
        <v>#VALUE!</v>
      </c>
    </row>
    <row r="34" spans="1:17" ht="15" customHeight="1">
      <c r="A34" s="84" t="str">
        <f>A16</f>
        <v>삭제</v>
      </c>
      <c r="B34" s="83"/>
      <c r="C34" s="83"/>
      <c r="D34" s="83"/>
      <c r="G34" s="363" t="s">
        <v>469</v>
      </c>
      <c r="H34" s="377">
        <f ca="1">IF(Calcu_ADJ!C36=FALSE,Calcu!I127,Calcu_ADJ!I127)</f>
        <v>2</v>
      </c>
    </row>
    <row r="35" spans="1:17" ht="15" customHeight="1">
      <c r="A35" s="84" t="str">
        <f>IF(OR(Calcu!C36=FALSE,Calcu!C57=FALSE),"삭제","")</f>
        <v>삭제</v>
      </c>
      <c r="B35" s="83"/>
      <c r="C35" s="83"/>
      <c r="D35" s="83"/>
      <c r="F35" s="376"/>
      <c r="G35" s="376"/>
      <c r="H35" s="376"/>
    </row>
    <row r="36" spans="1:17" ht="15" customHeight="1">
      <c r="A36" s="84" t="str">
        <f>IF(Calcu!C57=FALSE,"삭제","")</f>
        <v>삭제</v>
      </c>
      <c r="B36" s="83"/>
      <c r="C36" s="83"/>
      <c r="D36" s="83"/>
      <c r="E36" s="59" t="s">
        <v>71</v>
      </c>
      <c r="F36" s="376" t="str">
        <f ca="1">IF(Calcu_ADJ!C57=FALSE,Calcu!C148,Calcu_ADJ!C148)</f>
        <v>0</v>
      </c>
      <c r="G36" s="376" t="s">
        <v>438</v>
      </c>
      <c r="H36" s="376" t="str">
        <f ca="1">IF(Calcu_ADJ!C57=FALSE,Calcu!Y57,Calcu_ADJ!Y57)</f>
        <v>± 0</v>
      </c>
      <c r="J36" s="59" t="e">
        <f ca="1">Calcu!D148</f>
        <v>#VALUE!</v>
      </c>
      <c r="K36" s="59" t="str">
        <f ca="1">Calcu!E148</f>
        <v>0</v>
      </c>
      <c r="L36" s="59" t="str">
        <f>LEFT(Calcu!Z57)</f>
        <v/>
      </c>
      <c r="M36" s="59" t="str">
        <f>IF(Calcu_ADJ!C57=FALSE,"-",Calcu_ADJ!D148)</f>
        <v>-</v>
      </c>
      <c r="N36" s="59" t="str">
        <f>IF(Calcu_ADJ!C57=FALSE,"-",Calcu_ADJ!E148)</f>
        <v>-</v>
      </c>
      <c r="O36" s="59" t="str">
        <f>IF(Calcu_ADJ!C57=FALSE,"-",LEFT(Calcu_ADJ!Z57))</f>
        <v>-</v>
      </c>
      <c r="Q36" s="59" t="str">
        <f>IF(Calcu_ADJ!C57=FALSE,Calcu!H148,Calcu_ADJ!H148)</f>
        <v>-</v>
      </c>
    </row>
    <row r="37" spans="1:17" ht="15" customHeight="1">
      <c r="A37" s="84" t="str">
        <f>IF(Calcu!C58=FALSE,"삭제","")</f>
        <v>삭제</v>
      </c>
      <c r="B37" s="83"/>
      <c r="C37" s="83"/>
      <c r="D37" s="83"/>
      <c r="E37" s="59" t="s">
        <v>447</v>
      </c>
      <c r="F37" s="376" t="str">
        <f ca="1">IF(Calcu_ADJ!C58=FALSE,Calcu!C149,Calcu_ADJ!C149)</f>
        <v>0</v>
      </c>
      <c r="G37" s="376" t="s">
        <v>438</v>
      </c>
      <c r="H37" s="376" t="str">
        <f ca="1">IF(Calcu_ADJ!C58=FALSE,Calcu!Y58,Calcu_ADJ!Y58)</f>
        <v>± 0</v>
      </c>
      <c r="J37" s="59" t="e">
        <f ca="1">Calcu!D149</f>
        <v>#VALUE!</v>
      </c>
      <c r="K37" s="59" t="str">
        <f ca="1">Calcu!E149</f>
        <v>0</v>
      </c>
      <c r="L37" s="59" t="str">
        <f>LEFT(Calcu!Z58)</f>
        <v/>
      </c>
      <c r="M37" s="59" t="str">
        <f>IF(Calcu_ADJ!C58=FALSE,"-",Calcu_ADJ!D149)</f>
        <v>-</v>
      </c>
      <c r="N37" s="59" t="str">
        <f>IF(Calcu_ADJ!C58=FALSE,"-",Calcu_ADJ!E149)</f>
        <v>-</v>
      </c>
      <c r="O37" s="59" t="str">
        <f>IF(Calcu_ADJ!C58=FALSE,"-",LEFT(Calcu_ADJ!Z58))</f>
        <v>-</v>
      </c>
      <c r="Q37" s="59" t="e">
        <f ca="1">IF(Calcu_ADJ!C58=FALSE,Calcu!H149,Calcu_ADJ!H149)</f>
        <v>#VALUE!</v>
      </c>
    </row>
    <row r="38" spans="1:17" ht="15" customHeight="1">
      <c r="A38" s="84" t="str">
        <f>IF(Calcu!C59=FALSE,"삭제","")</f>
        <v>삭제</v>
      </c>
      <c r="B38" s="83"/>
      <c r="C38" s="83"/>
      <c r="D38" s="83"/>
      <c r="E38" s="59" t="s">
        <v>447</v>
      </c>
      <c r="F38" s="376" t="str">
        <f ca="1">IF(Calcu_ADJ!C59=FALSE,Calcu!C150,Calcu_ADJ!C150)</f>
        <v>0</v>
      </c>
      <c r="G38" s="376" t="s">
        <v>438</v>
      </c>
      <c r="H38" s="376" t="str">
        <f ca="1">IF(Calcu_ADJ!C59=FALSE,Calcu!Y59,Calcu_ADJ!Y59)</f>
        <v>± 0</v>
      </c>
      <c r="J38" s="59" t="e">
        <f ca="1">Calcu!D150</f>
        <v>#VALUE!</v>
      </c>
      <c r="K38" s="59" t="str">
        <f ca="1">Calcu!E150</f>
        <v>0</v>
      </c>
      <c r="L38" s="59" t="str">
        <f>LEFT(Calcu!Z59)</f>
        <v/>
      </c>
      <c r="M38" s="59" t="str">
        <f>IF(Calcu_ADJ!C59=FALSE,"-",Calcu_ADJ!D150)</f>
        <v>-</v>
      </c>
      <c r="N38" s="59" t="str">
        <f>IF(Calcu_ADJ!C59=FALSE,"-",Calcu_ADJ!E150)</f>
        <v>-</v>
      </c>
      <c r="O38" s="59" t="str">
        <f>IF(Calcu_ADJ!C59=FALSE,"-",LEFT(Calcu_ADJ!Z59))</f>
        <v>-</v>
      </c>
      <c r="Q38" s="59" t="e">
        <f ca="1">IF(Calcu_ADJ!C59=FALSE,Calcu!H150,Calcu_ADJ!H150)</f>
        <v>#VALUE!</v>
      </c>
    </row>
    <row r="39" spans="1:17" ht="15" customHeight="1">
      <c r="A39" s="84" t="str">
        <f>IF(Calcu!C60=FALSE,"삭제","")</f>
        <v>삭제</v>
      </c>
      <c r="B39" s="83"/>
      <c r="C39" s="83"/>
      <c r="D39" s="83"/>
      <c r="E39" s="59" t="s">
        <v>448</v>
      </c>
      <c r="F39" s="376" t="str">
        <f ca="1">IF(Calcu_ADJ!C60=FALSE,Calcu!C151,Calcu_ADJ!C151)</f>
        <v>0</v>
      </c>
      <c r="G39" s="376" t="s">
        <v>438</v>
      </c>
      <c r="H39" s="376" t="str">
        <f ca="1">IF(Calcu_ADJ!C60=FALSE,Calcu!Y60,Calcu_ADJ!Y60)</f>
        <v>± 0</v>
      </c>
      <c r="J39" s="59" t="e">
        <f ca="1">Calcu!D151</f>
        <v>#VALUE!</v>
      </c>
      <c r="K39" s="59" t="str">
        <f ca="1">Calcu!E151</f>
        <v>0</v>
      </c>
      <c r="L39" s="59" t="str">
        <f>LEFT(Calcu!Z60)</f>
        <v/>
      </c>
      <c r="M39" s="59" t="str">
        <f>IF(Calcu_ADJ!C60=FALSE,"-",Calcu_ADJ!D151)</f>
        <v>-</v>
      </c>
      <c r="N39" s="59" t="str">
        <f>IF(Calcu_ADJ!C60=FALSE,"-",Calcu_ADJ!E151)</f>
        <v>-</v>
      </c>
      <c r="O39" s="59" t="str">
        <f>IF(Calcu_ADJ!C60=FALSE,"-",LEFT(Calcu_ADJ!Z60))</f>
        <v>-</v>
      </c>
      <c r="Q39" s="59" t="e">
        <f ca="1">IF(Calcu_ADJ!C60=FALSE,Calcu!H151,Calcu_ADJ!H151)</f>
        <v>#VALUE!</v>
      </c>
    </row>
    <row r="40" spans="1:17" ht="15" customHeight="1">
      <c r="A40" s="84" t="str">
        <f>IF(Calcu!C61=FALSE,"삭제","")</f>
        <v>삭제</v>
      </c>
      <c r="B40" s="83"/>
      <c r="C40" s="83"/>
      <c r="D40" s="83"/>
      <c r="E40" s="59" t="s">
        <v>447</v>
      </c>
      <c r="F40" s="376" t="str">
        <f ca="1">IF(Calcu_ADJ!C61=FALSE,Calcu!C152,Calcu_ADJ!C152)</f>
        <v>0</v>
      </c>
      <c r="G40" s="376" t="s">
        <v>438</v>
      </c>
      <c r="H40" s="376" t="str">
        <f ca="1">IF(Calcu_ADJ!C61=FALSE,Calcu!Y61,Calcu_ADJ!Y61)</f>
        <v>± 0</v>
      </c>
      <c r="J40" s="59" t="e">
        <f ca="1">Calcu!D152</f>
        <v>#VALUE!</v>
      </c>
      <c r="K40" s="59" t="str">
        <f ca="1">Calcu!E152</f>
        <v>0</v>
      </c>
      <c r="L40" s="59" t="str">
        <f>LEFT(Calcu!Z61)</f>
        <v/>
      </c>
      <c r="M40" s="59" t="str">
        <f>IF(Calcu_ADJ!C61=FALSE,"-",Calcu_ADJ!D152)</f>
        <v>-</v>
      </c>
      <c r="N40" s="59" t="str">
        <f>IF(Calcu_ADJ!C61=FALSE,"-",Calcu_ADJ!E152)</f>
        <v>-</v>
      </c>
      <c r="O40" s="59" t="str">
        <f>IF(Calcu_ADJ!C61=FALSE,"-",LEFT(Calcu_ADJ!Z61))</f>
        <v>-</v>
      </c>
      <c r="Q40" s="59" t="e">
        <f ca="1">IF(Calcu_ADJ!C61=FALSE,Calcu!H152,Calcu_ADJ!H152)</f>
        <v>#VALUE!</v>
      </c>
    </row>
    <row r="41" spans="1:17" ht="15" customHeight="1">
      <c r="A41" s="84" t="str">
        <f>IF(Calcu!C62=FALSE,"삭제","")</f>
        <v>삭제</v>
      </c>
      <c r="B41" s="83"/>
      <c r="C41" s="83"/>
      <c r="D41" s="83"/>
      <c r="E41" s="59" t="s">
        <v>447</v>
      </c>
      <c r="F41" s="376" t="str">
        <f ca="1">IF(Calcu_ADJ!C62=FALSE,Calcu!C153,Calcu_ADJ!C153)</f>
        <v>0</v>
      </c>
      <c r="G41" s="376" t="s">
        <v>438</v>
      </c>
      <c r="H41" s="376" t="str">
        <f ca="1">IF(Calcu_ADJ!C62=FALSE,Calcu!Y62,Calcu_ADJ!Y62)</f>
        <v>± 0</v>
      </c>
      <c r="J41" s="59" t="e">
        <f ca="1">Calcu!D153</f>
        <v>#VALUE!</v>
      </c>
      <c r="K41" s="59" t="str">
        <f ca="1">Calcu!E153</f>
        <v>0</v>
      </c>
      <c r="L41" s="59" t="str">
        <f>LEFT(Calcu!Z62)</f>
        <v/>
      </c>
      <c r="M41" s="59" t="str">
        <f>IF(Calcu_ADJ!C62=FALSE,"-",Calcu_ADJ!D153)</f>
        <v>-</v>
      </c>
      <c r="N41" s="59" t="str">
        <f>IF(Calcu_ADJ!C62=FALSE,"-",Calcu_ADJ!E153)</f>
        <v>-</v>
      </c>
      <c r="O41" s="59" t="str">
        <f>IF(Calcu_ADJ!C62=FALSE,"-",LEFT(Calcu_ADJ!Z62))</f>
        <v>-</v>
      </c>
      <c r="Q41" s="59" t="e">
        <f ca="1">IF(Calcu_ADJ!C62=FALSE,Calcu!H153,Calcu_ADJ!H153)</f>
        <v>#VALUE!</v>
      </c>
    </row>
    <row r="42" spans="1:17" ht="15" customHeight="1">
      <c r="A42" s="84" t="str">
        <f>IF(Calcu!C63=FALSE,"삭제","")</f>
        <v>삭제</v>
      </c>
      <c r="B42" s="83"/>
      <c r="C42" s="83"/>
      <c r="D42" s="83"/>
      <c r="E42" s="59" t="s">
        <v>448</v>
      </c>
      <c r="F42" s="376" t="str">
        <f ca="1">IF(Calcu_ADJ!C63=FALSE,Calcu!C154,Calcu_ADJ!C154)</f>
        <v>0</v>
      </c>
      <c r="G42" s="376" t="s">
        <v>438</v>
      </c>
      <c r="H42" s="376" t="str">
        <f ca="1">IF(Calcu_ADJ!C63=FALSE,Calcu!Y63,Calcu_ADJ!Y63)</f>
        <v>± 0</v>
      </c>
      <c r="J42" s="59" t="e">
        <f ca="1">Calcu!D154</f>
        <v>#VALUE!</v>
      </c>
      <c r="K42" s="59" t="str">
        <f ca="1">Calcu!E154</f>
        <v>0</v>
      </c>
      <c r="L42" s="59" t="str">
        <f>LEFT(Calcu!Z63)</f>
        <v/>
      </c>
      <c r="M42" s="59" t="str">
        <f>IF(Calcu_ADJ!C63=FALSE,"-",Calcu_ADJ!D154)</f>
        <v>-</v>
      </c>
      <c r="N42" s="59" t="str">
        <f>IF(Calcu_ADJ!C63=FALSE,"-",Calcu_ADJ!E154)</f>
        <v>-</v>
      </c>
      <c r="O42" s="59" t="str">
        <f>IF(Calcu_ADJ!C63=FALSE,"-",LEFT(Calcu_ADJ!Z63))</f>
        <v>-</v>
      </c>
      <c r="Q42" s="59" t="e">
        <f ca="1">IF(Calcu_ADJ!C63=FALSE,Calcu!H154,Calcu_ADJ!H154)</f>
        <v>#VALUE!</v>
      </c>
    </row>
    <row r="43" spans="1:17" ht="15" customHeight="1">
      <c r="A43" s="84" t="str">
        <f>IF(Calcu!C64=FALSE,"삭제","")</f>
        <v>삭제</v>
      </c>
      <c r="B43" s="83"/>
      <c r="C43" s="83"/>
      <c r="D43" s="83"/>
      <c r="E43" s="59" t="s">
        <v>448</v>
      </c>
      <c r="F43" s="376" t="str">
        <f ca="1">IF(Calcu_ADJ!C64=FALSE,Calcu!C155,Calcu_ADJ!C155)</f>
        <v>0</v>
      </c>
      <c r="G43" s="376" t="s">
        <v>438</v>
      </c>
      <c r="H43" s="376" t="str">
        <f ca="1">IF(Calcu_ADJ!C64=FALSE,Calcu!Y64,Calcu_ADJ!Y64)</f>
        <v>± 0</v>
      </c>
      <c r="J43" s="59" t="e">
        <f ca="1">Calcu!D155</f>
        <v>#VALUE!</v>
      </c>
      <c r="K43" s="59" t="str">
        <f ca="1">Calcu!E155</f>
        <v>0</v>
      </c>
      <c r="L43" s="59" t="str">
        <f>LEFT(Calcu!Z64)</f>
        <v/>
      </c>
      <c r="M43" s="59" t="str">
        <f>IF(Calcu_ADJ!C64=FALSE,"-",Calcu_ADJ!D155)</f>
        <v>-</v>
      </c>
      <c r="N43" s="59" t="str">
        <f>IF(Calcu_ADJ!C64=FALSE,"-",Calcu_ADJ!E155)</f>
        <v>-</v>
      </c>
      <c r="O43" s="59" t="str">
        <f>IF(Calcu_ADJ!C64=FALSE,"-",LEFT(Calcu_ADJ!Z64))</f>
        <v>-</v>
      </c>
      <c r="Q43" s="59" t="e">
        <f ca="1">IF(Calcu_ADJ!C64=FALSE,Calcu!H155,Calcu_ADJ!H155)</f>
        <v>#VALUE!</v>
      </c>
    </row>
    <row r="44" spans="1:17" ht="15" customHeight="1">
      <c r="A44" s="84" t="str">
        <f>IF(Calcu!C65=FALSE,"삭제","")</f>
        <v>삭제</v>
      </c>
      <c r="B44" s="83"/>
      <c r="C44" s="83"/>
      <c r="D44" s="83"/>
      <c r="E44" s="59" t="s">
        <v>447</v>
      </c>
      <c r="F44" s="376" t="str">
        <f ca="1">IF(Calcu_ADJ!C65=FALSE,Calcu!C156,Calcu_ADJ!C156)</f>
        <v>0</v>
      </c>
      <c r="G44" s="376" t="s">
        <v>438</v>
      </c>
      <c r="H44" s="376" t="str">
        <f ca="1">IF(Calcu_ADJ!C65=FALSE,Calcu!Y65,Calcu_ADJ!Y65)</f>
        <v>± 0</v>
      </c>
      <c r="J44" s="59" t="e">
        <f ca="1">Calcu!D156</f>
        <v>#VALUE!</v>
      </c>
      <c r="K44" s="59" t="str">
        <f ca="1">Calcu!E156</f>
        <v>0</v>
      </c>
      <c r="L44" s="59" t="str">
        <f>LEFT(Calcu!Z65)</f>
        <v/>
      </c>
      <c r="M44" s="59" t="str">
        <f>IF(Calcu_ADJ!C65=FALSE,"-",Calcu_ADJ!D156)</f>
        <v>-</v>
      </c>
      <c r="N44" s="59" t="str">
        <f>IF(Calcu_ADJ!C65=FALSE,"-",Calcu_ADJ!E156)</f>
        <v>-</v>
      </c>
      <c r="O44" s="59" t="str">
        <f>IF(Calcu_ADJ!C65=FALSE,"-",LEFT(Calcu_ADJ!Z65))</f>
        <v>-</v>
      </c>
      <c r="Q44" s="59" t="e">
        <f ca="1">IF(Calcu_ADJ!C65=FALSE,Calcu!H156,Calcu_ADJ!H156)</f>
        <v>#VALUE!</v>
      </c>
    </row>
    <row r="45" spans="1:17" ht="15" customHeight="1">
      <c r="A45" s="84" t="str">
        <f>IF(Calcu!C66=FALSE,"삭제","")</f>
        <v>삭제</v>
      </c>
      <c r="B45" s="83"/>
      <c r="C45" s="83"/>
      <c r="D45" s="83"/>
      <c r="E45" s="59" t="s">
        <v>448</v>
      </c>
      <c r="F45" s="376" t="str">
        <f ca="1">IF(Calcu_ADJ!C66=FALSE,Calcu!C157,Calcu_ADJ!C157)</f>
        <v>0</v>
      </c>
      <c r="G45" s="376" t="s">
        <v>438</v>
      </c>
      <c r="H45" s="376" t="str">
        <f ca="1">IF(Calcu_ADJ!C66=FALSE,Calcu!Y66,Calcu_ADJ!Y66)</f>
        <v>± 0</v>
      </c>
      <c r="J45" s="59" t="e">
        <f ca="1">Calcu!D157</f>
        <v>#VALUE!</v>
      </c>
      <c r="K45" s="59" t="str">
        <f ca="1">Calcu!E157</f>
        <v>0</v>
      </c>
      <c r="L45" s="59" t="str">
        <f>LEFT(Calcu!Z66)</f>
        <v/>
      </c>
      <c r="M45" s="59" t="str">
        <f>IF(Calcu_ADJ!C66=FALSE,"-",Calcu_ADJ!D157)</f>
        <v>-</v>
      </c>
      <c r="N45" s="59" t="str">
        <f>IF(Calcu_ADJ!C66=FALSE,"-",Calcu_ADJ!E157)</f>
        <v>-</v>
      </c>
      <c r="O45" s="59" t="str">
        <f>IF(Calcu_ADJ!C66=FALSE,"-",LEFT(Calcu_ADJ!Z66))</f>
        <v>-</v>
      </c>
      <c r="Q45" s="59" t="e">
        <f ca="1">IF(Calcu_ADJ!C66=FALSE,Calcu!H157,Calcu_ADJ!H157)</f>
        <v>#VALUE!</v>
      </c>
    </row>
    <row r="46" spans="1:17" ht="15" customHeight="1">
      <c r="A46" s="84" t="str">
        <f>IF(Calcu!C67=FALSE,"삭제","")</f>
        <v>삭제</v>
      </c>
      <c r="B46" s="83"/>
      <c r="C46" s="83"/>
      <c r="D46" s="83"/>
      <c r="E46" s="59" t="s">
        <v>449</v>
      </c>
      <c r="F46" s="376" t="str">
        <f ca="1">IF(Calcu_ADJ!C67=FALSE,Calcu!C158,Calcu_ADJ!C158)</f>
        <v>0</v>
      </c>
      <c r="G46" s="376" t="s">
        <v>438</v>
      </c>
      <c r="H46" s="376" t="str">
        <f ca="1">IF(Calcu_ADJ!C67=FALSE,Calcu!Y67,Calcu_ADJ!Y67)</f>
        <v>± 0</v>
      </c>
      <c r="J46" s="59" t="e">
        <f ca="1">Calcu!D158</f>
        <v>#VALUE!</v>
      </c>
      <c r="K46" s="59" t="str">
        <f ca="1">Calcu!E158</f>
        <v>0</v>
      </c>
      <c r="L46" s="59" t="str">
        <f>LEFT(Calcu!Z67)</f>
        <v/>
      </c>
      <c r="M46" s="59" t="str">
        <f>IF(Calcu_ADJ!C67=FALSE,"-",Calcu_ADJ!D158)</f>
        <v>-</v>
      </c>
      <c r="N46" s="59" t="str">
        <f>IF(Calcu_ADJ!C67=FALSE,"-",Calcu_ADJ!E158)</f>
        <v>-</v>
      </c>
      <c r="O46" s="59" t="str">
        <f>IF(Calcu_ADJ!C67=FALSE,"-",LEFT(Calcu_ADJ!Z67))</f>
        <v>-</v>
      </c>
      <c r="Q46" s="59" t="e">
        <f ca="1">IF(Calcu_ADJ!C67=FALSE,Calcu!H158,Calcu_ADJ!H158)</f>
        <v>#VALUE!</v>
      </c>
    </row>
    <row r="47" spans="1:17" ht="15" customHeight="1">
      <c r="A47" s="84" t="str">
        <f>IF(Calcu!C68=FALSE,"삭제","")</f>
        <v>삭제</v>
      </c>
      <c r="B47" s="83"/>
      <c r="C47" s="83"/>
      <c r="D47" s="83"/>
      <c r="E47" s="59" t="s">
        <v>447</v>
      </c>
      <c r="F47" s="376" t="str">
        <f ca="1">IF(Calcu_ADJ!C68=FALSE,Calcu!C159,Calcu_ADJ!C159)</f>
        <v>0</v>
      </c>
      <c r="G47" s="376" t="s">
        <v>438</v>
      </c>
      <c r="H47" s="376" t="str">
        <f ca="1">IF(Calcu_ADJ!C68=FALSE,Calcu!Y68,Calcu_ADJ!Y68)</f>
        <v>± 0</v>
      </c>
      <c r="J47" s="59" t="e">
        <f ca="1">Calcu!D159</f>
        <v>#VALUE!</v>
      </c>
      <c r="K47" s="59" t="str">
        <f ca="1">Calcu!E159</f>
        <v>0</v>
      </c>
      <c r="L47" s="59" t="str">
        <f>LEFT(Calcu!Z68)</f>
        <v/>
      </c>
      <c r="M47" s="59" t="str">
        <f>IF(Calcu_ADJ!C68=FALSE,"-",Calcu_ADJ!D159)</f>
        <v>-</v>
      </c>
      <c r="N47" s="59" t="str">
        <f>IF(Calcu_ADJ!C68=FALSE,"-",Calcu_ADJ!E159)</f>
        <v>-</v>
      </c>
      <c r="O47" s="59" t="str">
        <f>IF(Calcu_ADJ!C68=FALSE,"-",LEFT(Calcu_ADJ!Z68))</f>
        <v>-</v>
      </c>
      <c r="Q47" s="59" t="e">
        <f ca="1">IF(Calcu_ADJ!C68=FALSE,Calcu!H159,Calcu_ADJ!H159)</f>
        <v>#VALUE!</v>
      </c>
    </row>
    <row r="48" spans="1:17" ht="15" customHeight="1">
      <c r="A48" s="84" t="str">
        <f>IF(Calcu!C69=FALSE,"삭제","")</f>
        <v>삭제</v>
      </c>
      <c r="B48" s="83"/>
      <c r="C48" s="83"/>
      <c r="D48" s="83"/>
      <c r="E48" s="59" t="s">
        <v>447</v>
      </c>
      <c r="F48" s="376" t="str">
        <f ca="1">IF(Calcu_ADJ!C69=FALSE,Calcu!C160,Calcu_ADJ!C160)</f>
        <v>0</v>
      </c>
      <c r="G48" s="376" t="s">
        <v>438</v>
      </c>
      <c r="H48" s="376" t="str">
        <f ca="1">IF(Calcu_ADJ!C69=FALSE,Calcu!Y69,Calcu_ADJ!Y69)</f>
        <v>± 0</v>
      </c>
      <c r="J48" s="59" t="e">
        <f ca="1">Calcu!D160</f>
        <v>#VALUE!</v>
      </c>
      <c r="K48" s="59" t="str">
        <f ca="1">Calcu!E160</f>
        <v>0</v>
      </c>
      <c r="L48" s="59" t="str">
        <f>LEFT(Calcu!Z69)</f>
        <v/>
      </c>
      <c r="M48" s="59" t="str">
        <f>IF(Calcu_ADJ!C69=FALSE,"-",Calcu_ADJ!D160)</f>
        <v>-</v>
      </c>
      <c r="N48" s="59" t="str">
        <f>IF(Calcu_ADJ!C69=FALSE,"-",Calcu_ADJ!E160)</f>
        <v>-</v>
      </c>
      <c r="O48" s="59" t="str">
        <f>IF(Calcu_ADJ!C69=FALSE,"-",LEFT(Calcu_ADJ!Z69))</f>
        <v>-</v>
      </c>
      <c r="Q48" s="59" t="e">
        <f ca="1">IF(Calcu_ADJ!C69=FALSE,Calcu!H160,Calcu_ADJ!H160)</f>
        <v>#VALUE!</v>
      </c>
    </row>
    <row r="49" spans="1:17" ht="15" customHeight="1">
      <c r="A49" s="84" t="str">
        <f>IF(Calcu!C70=FALSE,"삭제","")</f>
        <v>삭제</v>
      </c>
      <c r="B49" s="83"/>
      <c r="C49" s="83"/>
      <c r="D49" s="83"/>
      <c r="E49" s="59" t="s">
        <v>449</v>
      </c>
      <c r="F49" s="376" t="str">
        <f ca="1">IF(Calcu_ADJ!C70=FALSE,Calcu!C161,Calcu_ADJ!C161)</f>
        <v>0</v>
      </c>
      <c r="G49" s="376" t="s">
        <v>438</v>
      </c>
      <c r="H49" s="376" t="str">
        <f ca="1">IF(Calcu_ADJ!C70=FALSE,Calcu!Y70,Calcu_ADJ!Y70)</f>
        <v>± 0</v>
      </c>
      <c r="J49" s="59" t="e">
        <f ca="1">Calcu!D161</f>
        <v>#VALUE!</v>
      </c>
      <c r="K49" s="59" t="str">
        <f ca="1">Calcu!E161</f>
        <v>0</v>
      </c>
      <c r="L49" s="59" t="str">
        <f>LEFT(Calcu!Z70)</f>
        <v/>
      </c>
      <c r="M49" s="59" t="str">
        <f>IF(Calcu_ADJ!C70=FALSE,"-",Calcu_ADJ!D161)</f>
        <v>-</v>
      </c>
      <c r="N49" s="59" t="str">
        <f>IF(Calcu_ADJ!C70=FALSE,"-",Calcu_ADJ!E161)</f>
        <v>-</v>
      </c>
      <c r="O49" s="59" t="str">
        <f>IF(Calcu_ADJ!C70=FALSE,"-",LEFT(Calcu_ADJ!Z70))</f>
        <v>-</v>
      </c>
      <c r="Q49" s="59" t="e">
        <f ca="1">IF(Calcu_ADJ!C70=FALSE,Calcu!H161,Calcu_ADJ!H161)</f>
        <v>#VALUE!</v>
      </c>
    </row>
    <row r="50" spans="1:17" ht="15" customHeight="1">
      <c r="A50" s="84" t="str">
        <f>IF(Calcu!C71=FALSE,"삭제","")</f>
        <v>삭제</v>
      </c>
      <c r="B50" s="83"/>
      <c r="C50" s="83"/>
      <c r="D50" s="83"/>
      <c r="E50" s="59" t="s">
        <v>447</v>
      </c>
      <c r="F50" s="376" t="str">
        <f ca="1">IF(Calcu_ADJ!C71=FALSE,Calcu!C162,Calcu_ADJ!C162)</f>
        <v>0</v>
      </c>
      <c r="G50" s="376" t="s">
        <v>438</v>
      </c>
      <c r="H50" s="376" t="str">
        <f ca="1">IF(Calcu_ADJ!C71=FALSE,Calcu!Y71,Calcu_ADJ!Y71)</f>
        <v>± 0</v>
      </c>
      <c r="J50" s="59" t="e">
        <f ca="1">Calcu!D162</f>
        <v>#VALUE!</v>
      </c>
      <c r="K50" s="59" t="str">
        <f ca="1">Calcu!E162</f>
        <v>0</v>
      </c>
      <c r="L50" s="59" t="str">
        <f>LEFT(Calcu!Z71)</f>
        <v/>
      </c>
      <c r="M50" s="59" t="str">
        <f>IF(Calcu_ADJ!C71=FALSE,"-",Calcu_ADJ!D162)</f>
        <v>-</v>
      </c>
      <c r="N50" s="59" t="str">
        <f>IF(Calcu_ADJ!C71=FALSE,"-",Calcu_ADJ!E162)</f>
        <v>-</v>
      </c>
      <c r="O50" s="59" t="str">
        <f>IF(Calcu_ADJ!C71=FALSE,"-",LEFT(Calcu_ADJ!Z71))</f>
        <v>-</v>
      </c>
      <c r="Q50" s="59" t="e">
        <f ca="1">IF(Calcu_ADJ!C71=FALSE,Calcu!H162,Calcu_ADJ!H162)</f>
        <v>#VALUE!</v>
      </c>
    </row>
    <row r="51" spans="1:17" ht="15" customHeight="1">
      <c r="A51" s="84" t="str">
        <f>IF(Calcu!C72=FALSE,"삭제","")</f>
        <v>삭제</v>
      </c>
      <c r="B51" s="83"/>
      <c r="C51" s="83"/>
      <c r="D51" s="83"/>
      <c r="E51" s="59" t="s">
        <v>71</v>
      </c>
      <c r="F51" s="376" t="str">
        <f ca="1">IF(Calcu_ADJ!C72=FALSE,Calcu!C163,Calcu_ADJ!C163)</f>
        <v>0</v>
      </c>
      <c r="G51" s="376" t="s">
        <v>438</v>
      </c>
      <c r="H51" s="376" t="str">
        <f ca="1">IF(Calcu_ADJ!C72=FALSE,Calcu!Y72,Calcu_ADJ!Y72)</f>
        <v>± 0</v>
      </c>
      <c r="J51" s="59" t="e">
        <f ca="1">Calcu!D163</f>
        <v>#VALUE!</v>
      </c>
      <c r="K51" s="59" t="str">
        <f ca="1">Calcu!E163</f>
        <v>0</v>
      </c>
      <c r="L51" s="59" t="str">
        <f>LEFT(Calcu!Z72)</f>
        <v/>
      </c>
      <c r="M51" s="59" t="str">
        <f>IF(Calcu_ADJ!C72=FALSE,"-",Calcu_ADJ!D163)</f>
        <v>-</v>
      </c>
      <c r="N51" s="59" t="str">
        <f>IF(Calcu_ADJ!C72=FALSE,"-",Calcu_ADJ!E163)</f>
        <v>-</v>
      </c>
      <c r="O51" s="59" t="str">
        <f>IF(Calcu_ADJ!C72=FALSE,"-",LEFT(Calcu_ADJ!Z72))</f>
        <v>-</v>
      </c>
      <c r="Q51" s="59" t="e">
        <f ca="1">IF(Calcu_ADJ!C72=FALSE,Calcu!H163,Calcu_ADJ!H163)</f>
        <v>#VALUE!</v>
      </c>
    </row>
    <row r="52" spans="1:17" ht="15" customHeight="1">
      <c r="A52" s="84" t="str">
        <f>IF(Calcu!C73=FALSE,"삭제","")</f>
        <v>삭제</v>
      </c>
      <c r="B52" s="83"/>
      <c r="C52" s="83"/>
      <c r="D52" s="83"/>
      <c r="E52" s="59" t="s">
        <v>71</v>
      </c>
      <c r="F52" s="376" t="str">
        <f ca="1">IF(Calcu_ADJ!C73=FALSE,Calcu!C164,Calcu_ADJ!C164)</f>
        <v>0</v>
      </c>
      <c r="G52" s="376" t="s">
        <v>438</v>
      </c>
      <c r="H52" s="376" t="str">
        <f ca="1">IF(Calcu_ADJ!C73=FALSE,Calcu!Y73,Calcu_ADJ!Y73)</f>
        <v>± 0</v>
      </c>
      <c r="J52" s="59" t="e">
        <f ca="1">Calcu!D164</f>
        <v>#VALUE!</v>
      </c>
      <c r="K52" s="59" t="str">
        <f ca="1">Calcu!E164</f>
        <v>0</v>
      </c>
      <c r="L52" s="59" t="str">
        <f>LEFT(Calcu!Z73)</f>
        <v/>
      </c>
      <c r="M52" s="59" t="str">
        <f>IF(Calcu_ADJ!C73=FALSE,"-",Calcu_ADJ!D164)</f>
        <v>-</v>
      </c>
      <c r="N52" s="59" t="str">
        <f>IF(Calcu_ADJ!C73=FALSE,"-",Calcu_ADJ!E164)</f>
        <v>-</v>
      </c>
      <c r="O52" s="59" t="str">
        <f>IF(Calcu_ADJ!C73=FALSE,"-",LEFT(Calcu_ADJ!Z73))</f>
        <v>-</v>
      </c>
      <c r="Q52" s="59" t="e">
        <f ca="1">IF(Calcu_ADJ!C73=FALSE,Calcu!H164,Calcu_ADJ!H164)</f>
        <v>#VALUE!</v>
      </c>
    </row>
    <row r="53" spans="1:17" ht="15" customHeight="1">
      <c r="A53" s="84" t="str">
        <f>IF(Calcu!C74=FALSE,"삭제","")</f>
        <v>삭제</v>
      </c>
      <c r="B53" s="83"/>
      <c r="C53" s="83"/>
      <c r="D53" s="83"/>
      <c r="E53" s="59" t="s">
        <v>447</v>
      </c>
      <c r="F53" s="376" t="str">
        <f ca="1">IF(Calcu_ADJ!C74=FALSE,Calcu!C165,Calcu_ADJ!C165)</f>
        <v>0</v>
      </c>
      <c r="G53" s="376" t="s">
        <v>438</v>
      </c>
      <c r="H53" s="376" t="str">
        <f ca="1">IF(Calcu_ADJ!C74=FALSE,Calcu!Y74,Calcu_ADJ!Y74)</f>
        <v>± 0</v>
      </c>
      <c r="J53" s="59" t="e">
        <f ca="1">Calcu!D165</f>
        <v>#VALUE!</v>
      </c>
      <c r="K53" s="59" t="str">
        <f ca="1">Calcu!E165</f>
        <v>0</v>
      </c>
      <c r="L53" s="59" t="str">
        <f>LEFT(Calcu!Z74)</f>
        <v/>
      </c>
      <c r="M53" s="59" t="str">
        <f>IF(Calcu_ADJ!C74=FALSE,"-",Calcu_ADJ!D165)</f>
        <v>-</v>
      </c>
      <c r="N53" s="59" t="str">
        <f>IF(Calcu_ADJ!C74=FALSE,"-",Calcu_ADJ!E165)</f>
        <v>-</v>
      </c>
      <c r="O53" s="59" t="str">
        <f>IF(Calcu_ADJ!C74=FALSE,"-",LEFT(Calcu_ADJ!Z74))</f>
        <v>-</v>
      </c>
      <c r="Q53" s="59" t="e">
        <f ca="1">IF(Calcu_ADJ!C74=FALSE,Calcu!H165,Calcu_ADJ!H165)</f>
        <v>#VALUE!</v>
      </c>
    </row>
    <row r="54" spans="1:17" ht="15" customHeight="1">
      <c r="A54" s="84" t="str">
        <f>A36</f>
        <v>삭제</v>
      </c>
      <c r="G54" s="363" t="s">
        <v>469</v>
      </c>
      <c r="H54" s="377">
        <f ca="1">IF(Calcu_ADJ!C57=FALSE,Calcu!I148,Calcu_ADJ!I148)</f>
        <v>2</v>
      </c>
      <c r="K54" s="86"/>
      <c r="Q54" s="363"/>
    </row>
    <row r="55" spans="1:17" ht="15" customHeight="1"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44"/>
    </row>
  </sheetData>
  <mergeCells count="13">
    <mergeCell ref="M14:O14"/>
    <mergeCell ref="P14:P15"/>
    <mergeCell ref="Q14:Q15"/>
    <mergeCell ref="A1:Q2"/>
    <mergeCell ref="B14:B15"/>
    <mergeCell ref="C14:C15"/>
    <mergeCell ref="D14:D15"/>
    <mergeCell ref="E14:E15"/>
    <mergeCell ref="F14:F15"/>
    <mergeCell ref="G14:G15"/>
    <mergeCell ref="H14:H15"/>
    <mergeCell ref="I14:I15"/>
    <mergeCell ref="J14:L14"/>
  </mergeCells>
  <phoneticPr fontId="6" type="noConversion"/>
  <printOptions horizontalCentered="1"/>
  <pageMargins left="0" right="0" top="0.35433070866141736" bottom="0.59055118110236227" header="0" footer="0"/>
  <pageSetup paperSize="9" scale="95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9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2" width="3.77734375" style="57" customWidth="1"/>
    <col min="3" max="4" width="8.33203125" style="57" customWidth="1"/>
    <col min="5" max="5" width="8.33203125" style="59" customWidth="1"/>
    <col min="6" max="10" width="8.33203125" style="57" customWidth="1"/>
    <col min="11" max="12" width="3.77734375" style="57" customWidth="1"/>
    <col min="13" max="16384" width="10.77734375" style="57"/>
  </cols>
  <sheetData>
    <row r="1" spans="1:12" s="2" customFormat="1" ht="33" customHeight="1">
      <c r="A1" s="489" t="s">
        <v>182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</row>
    <row r="2" spans="1:12" s="2" customFormat="1" ht="33" customHeight="1">
      <c r="A2" s="489"/>
      <c r="B2" s="489"/>
      <c r="C2" s="489"/>
      <c r="D2" s="489"/>
      <c r="E2" s="489"/>
      <c r="F2" s="489"/>
      <c r="G2" s="489"/>
      <c r="H2" s="489"/>
      <c r="I2" s="489"/>
      <c r="J2" s="489"/>
      <c r="K2" s="489"/>
      <c r="L2" s="489"/>
    </row>
    <row r="3" spans="1:12" s="2" customFormat="1" ht="12.75" customHeight="1">
      <c r="A3" s="219"/>
      <c r="B3" s="219"/>
      <c r="C3" s="35"/>
      <c r="D3" s="35"/>
      <c r="E3" s="35"/>
      <c r="F3" s="35"/>
      <c r="G3" s="35"/>
      <c r="H3" s="35"/>
      <c r="I3" s="35"/>
      <c r="J3" s="35"/>
      <c r="K3" s="35"/>
      <c r="L3" s="17"/>
    </row>
    <row r="4" spans="1:12" s="1" customFormat="1" ht="13.5" customHeight="1">
      <c r="A4" s="245"/>
      <c r="B4" s="245"/>
      <c r="C4" s="246"/>
      <c r="D4" s="246"/>
      <c r="E4" s="247"/>
      <c r="F4" s="246"/>
      <c r="G4" s="246"/>
      <c r="H4" s="248"/>
      <c r="I4" s="249"/>
      <c r="J4" s="247"/>
      <c r="K4" s="247"/>
      <c r="L4" s="245"/>
    </row>
    <row r="5" spans="1:12" s="54" customFormat="1" ht="15" customHeight="1">
      <c r="E5" s="55"/>
    </row>
    <row r="6" spans="1:12" ht="15" customHeight="1">
      <c r="A6" s="361" t="str">
        <f>IF(Calcu!F4=FALSE,"삭제","")</f>
        <v>삭제</v>
      </c>
      <c r="C6" s="359" t="s">
        <v>417</v>
      </c>
      <c r="E6" s="57"/>
      <c r="F6" s="59"/>
    </row>
    <row r="7" spans="1:12" ht="15" customHeight="1">
      <c r="A7" s="83" t="str">
        <f>A6</f>
        <v>삭제</v>
      </c>
      <c r="C7" s="490" t="s">
        <v>419</v>
      </c>
      <c r="D7" s="490"/>
      <c r="E7" s="490" t="s">
        <v>208</v>
      </c>
      <c r="F7" s="490"/>
      <c r="G7" s="512" t="s">
        <v>267</v>
      </c>
      <c r="H7" s="513"/>
      <c r="I7" s="490" t="s">
        <v>268</v>
      </c>
      <c r="J7" s="490"/>
    </row>
    <row r="8" spans="1:12" ht="15" customHeight="1">
      <c r="A8" s="83" t="str">
        <f>A7</f>
        <v>삭제</v>
      </c>
      <c r="C8" s="490"/>
      <c r="D8" s="490"/>
      <c r="E8" s="490"/>
      <c r="F8" s="490"/>
      <c r="G8" s="514" t="s">
        <v>224</v>
      </c>
      <c r="H8" s="515"/>
      <c r="I8" s="490"/>
      <c r="J8" s="490"/>
    </row>
    <row r="9" spans="1:12" ht="15" customHeight="1">
      <c r="A9" s="83" t="str">
        <f>IF(Calcu!C36=FALSE,"삭제","")</f>
        <v>삭제</v>
      </c>
      <c r="B9" s="59"/>
      <c r="C9" s="485" t="str">
        <f ca="1">Calcu!C127</f>
        <v>0</v>
      </c>
      <c r="D9" s="486"/>
      <c r="E9" s="487" t="e">
        <f ca="1">Calcu!D127</f>
        <v>#VALUE!</v>
      </c>
      <c r="F9" s="487"/>
      <c r="G9" s="487" t="str">
        <f ca="1">Calcu!Y36</f>
        <v>± 0</v>
      </c>
      <c r="H9" s="487"/>
      <c r="I9" s="487" t="str">
        <f>Calcu!Z36</f>
        <v/>
      </c>
      <c r="J9" s="487"/>
    </row>
    <row r="10" spans="1:12" ht="15" customHeight="1">
      <c r="A10" s="83" t="str">
        <f>IF(Calcu!C37=FALSE,"삭제","")</f>
        <v>삭제</v>
      </c>
      <c r="B10" s="59"/>
      <c r="C10" s="485" t="str">
        <f ca="1">Calcu!C128</f>
        <v>0</v>
      </c>
      <c r="D10" s="486"/>
      <c r="E10" s="487" t="e">
        <f ca="1">Calcu!D128</f>
        <v>#VALUE!</v>
      </c>
      <c r="F10" s="487"/>
      <c r="G10" s="487" t="str">
        <f ca="1">Calcu!Y37</f>
        <v>± 0</v>
      </c>
      <c r="H10" s="487"/>
      <c r="I10" s="487" t="str">
        <f>Calcu!Z37</f>
        <v/>
      </c>
      <c r="J10" s="487"/>
    </row>
    <row r="11" spans="1:12" ht="15" customHeight="1">
      <c r="A11" s="83" t="str">
        <f>IF(Calcu!C38=FALSE,"삭제","")</f>
        <v>삭제</v>
      </c>
      <c r="B11" s="59"/>
      <c r="C11" s="485" t="str">
        <f ca="1">Calcu!C129</f>
        <v>0</v>
      </c>
      <c r="D11" s="486"/>
      <c r="E11" s="487" t="e">
        <f ca="1">Calcu!D129</f>
        <v>#VALUE!</v>
      </c>
      <c r="F11" s="487"/>
      <c r="G11" s="487" t="str">
        <f ca="1">Calcu!Y38</f>
        <v>± 0</v>
      </c>
      <c r="H11" s="487"/>
      <c r="I11" s="487" t="str">
        <f>Calcu!Z38</f>
        <v/>
      </c>
      <c r="J11" s="487"/>
    </row>
    <row r="12" spans="1:12" ht="15" customHeight="1">
      <c r="A12" s="83" t="str">
        <f>IF(Calcu!C39=FALSE,"삭제","")</f>
        <v>삭제</v>
      </c>
      <c r="B12" s="59"/>
      <c r="C12" s="485" t="str">
        <f ca="1">Calcu!C130</f>
        <v>0</v>
      </c>
      <c r="D12" s="486"/>
      <c r="E12" s="487" t="e">
        <f ca="1">Calcu!D130</f>
        <v>#VALUE!</v>
      </c>
      <c r="F12" s="487"/>
      <c r="G12" s="487" t="str">
        <f ca="1">Calcu!Y39</f>
        <v>± 0</v>
      </c>
      <c r="H12" s="487"/>
      <c r="I12" s="487" t="str">
        <f>Calcu!Z39</f>
        <v/>
      </c>
      <c r="J12" s="487"/>
    </row>
    <row r="13" spans="1:12" ht="15" customHeight="1">
      <c r="A13" s="83" t="str">
        <f>IF(Calcu!C40=FALSE,"삭제","")</f>
        <v>삭제</v>
      </c>
      <c r="B13" s="59"/>
      <c r="C13" s="485" t="str">
        <f ca="1">Calcu!C131</f>
        <v>0</v>
      </c>
      <c r="D13" s="486"/>
      <c r="E13" s="487" t="e">
        <f ca="1">Calcu!D131</f>
        <v>#VALUE!</v>
      </c>
      <c r="F13" s="487"/>
      <c r="G13" s="487" t="str">
        <f ca="1">Calcu!Y40</f>
        <v>± 0</v>
      </c>
      <c r="H13" s="487"/>
      <c r="I13" s="487" t="str">
        <f>Calcu!Z40</f>
        <v/>
      </c>
      <c r="J13" s="487"/>
    </row>
    <row r="14" spans="1:12" ht="15" customHeight="1">
      <c r="A14" s="83" t="str">
        <f>IF(Calcu!C41=FALSE,"삭제","")</f>
        <v>삭제</v>
      </c>
      <c r="B14" s="59"/>
      <c r="C14" s="485" t="str">
        <f ca="1">Calcu!C132</f>
        <v>0</v>
      </c>
      <c r="D14" s="486"/>
      <c r="E14" s="487" t="e">
        <f ca="1">Calcu!D132</f>
        <v>#VALUE!</v>
      </c>
      <c r="F14" s="487"/>
      <c r="G14" s="487" t="str">
        <f ca="1">Calcu!Y41</f>
        <v>± 0</v>
      </c>
      <c r="H14" s="487"/>
      <c r="I14" s="487" t="str">
        <f>Calcu!Z41</f>
        <v/>
      </c>
      <c r="J14" s="487"/>
    </row>
    <row r="15" spans="1:12" ht="15" customHeight="1">
      <c r="A15" s="83" t="str">
        <f>IF(Calcu!C42=FALSE,"삭제","")</f>
        <v>삭제</v>
      </c>
      <c r="B15" s="59"/>
      <c r="C15" s="485" t="str">
        <f ca="1">Calcu!C133</f>
        <v>0</v>
      </c>
      <c r="D15" s="486"/>
      <c r="E15" s="487" t="e">
        <f ca="1">Calcu!D133</f>
        <v>#VALUE!</v>
      </c>
      <c r="F15" s="487"/>
      <c r="G15" s="487" t="str">
        <f ca="1">Calcu!Y42</f>
        <v>± 0</v>
      </c>
      <c r="H15" s="487"/>
      <c r="I15" s="487" t="str">
        <f>Calcu!Z42</f>
        <v/>
      </c>
      <c r="J15" s="487"/>
    </row>
    <row r="16" spans="1:12" ht="15" customHeight="1">
      <c r="A16" s="83" t="str">
        <f>IF(Calcu!C43=FALSE,"삭제","")</f>
        <v>삭제</v>
      </c>
      <c r="B16" s="59"/>
      <c r="C16" s="485" t="str">
        <f ca="1">Calcu!C134</f>
        <v>0</v>
      </c>
      <c r="D16" s="486"/>
      <c r="E16" s="487" t="e">
        <f ca="1">Calcu!D134</f>
        <v>#VALUE!</v>
      </c>
      <c r="F16" s="487"/>
      <c r="G16" s="487" t="str">
        <f ca="1">Calcu!Y43</f>
        <v>± 0</v>
      </c>
      <c r="H16" s="487"/>
      <c r="I16" s="487" t="str">
        <f>Calcu!Z43</f>
        <v/>
      </c>
      <c r="J16" s="487"/>
    </row>
    <row r="17" spans="1:12" ht="15" customHeight="1">
      <c r="A17" s="83" t="str">
        <f>IF(Calcu!C44=FALSE,"삭제","")</f>
        <v>삭제</v>
      </c>
      <c r="B17" s="59"/>
      <c r="C17" s="485" t="str">
        <f ca="1">Calcu!C135</f>
        <v>0</v>
      </c>
      <c r="D17" s="486"/>
      <c r="E17" s="487" t="e">
        <f ca="1">Calcu!D135</f>
        <v>#VALUE!</v>
      </c>
      <c r="F17" s="487"/>
      <c r="G17" s="487" t="str">
        <f ca="1">Calcu!Y44</f>
        <v>± 0</v>
      </c>
      <c r="H17" s="487"/>
      <c r="I17" s="487" t="str">
        <f>Calcu!Z44</f>
        <v/>
      </c>
      <c r="J17" s="487"/>
    </row>
    <row r="18" spans="1:12" ht="15" customHeight="1">
      <c r="A18" s="83" t="str">
        <f>IF(Calcu!C45=FALSE,"삭제","")</f>
        <v>삭제</v>
      </c>
      <c r="B18" s="59"/>
      <c r="C18" s="485" t="str">
        <f ca="1">Calcu!C136</f>
        <v>0</v>
      </c>
      <c r="D18" s="486"/>
      <c r="E18" s="487" t="e">
        <f ca="1">Calcu!D136</f>
        <v>#VALUE!</v>
      </c>
      <c r="F18" s="487"/>
      <c r="G18" s="487" t="str">
        <f ca="1">Calcu!Y45</f>
        <v>± 0</v>
      </c>
      <c r="H18" s="487"/>
      <c r="I18" s="487" t="str">
        <f>Calcu!Z45</f>
        <v/>
      </c>
      <c r="J18" s="487"/>
    </row>
    <row r="19" spans="1:12" ht="15" customHeight="1">
      <c r="A19" s="83" t="str">
        <f>IF(Calcu!C46=FALSE,"삭제","")</f>
        <v>삭제</v>
      </c>
      <c r="B19" s="59"/>
      <c r="C19" s="485" t="str">
        <f ca="1">Calcu!C137</f>
        <v>0</v>
      </c>
      <c r="D19" s="486"/>
      <c r="E19" s="485" t="e">
        <f ca="1">Calcu!D137</f>
        <v>#VALUE!</v>
      </c>
      <c r="F19" s="486"/>
      <c r="G19" s="487" t="str">
        <f ca="1">Calcu!Y46</f>
        <v>± 0</v>
      </c>
      <c r="H19" s="487"/>
      <c r="I19" s="487" t="str">
        <f>Calcu!Z46</f>
        <v/>
      </c>
      <c r="J19" s="487"/>
    </row>
    <row r="20" spans="1:12" ht="15" customHeight="1">
      <c r="A20" s="83" t="str">
        <f>IF(Calcu!C47=FALSE,"삭제","")</f>
        <v>삭제</v>
      </c>
      <c r="B20" s="59"/>
      <c r="C20" s="485" t="str">
        <f ca="1">Calcu!C138</f>
        <v>0</v>
      </c>
      <c r="D20" s="486"/>
      <c r="E20" s="485" t="e">
        <f ca="1">Calcu!D138</f>
        <v>#VALUE!</v>
      </c>
      <c r="F20" s="486"/>
      <c r="G20" s="487" t="str">
        <f ca="1">Calcu!Y47</f>
        <v>± 0</v>
      </c>
      <c r="H20" s="487"/>
      <c r="I20" s="487" t="str">
        <f>Calcu!Z47</f>
        <v/>
      </c>
      <c r="J20" s="487"/>
    </row>
    <row r="21" spans="1:12" ht="15" customHeight="1">
      <c r="A21" s="83" t="str">
        <f>IF(Calcu!C48=FALSE,"삭제","")</f>
        <v>삭제</v>
      </c>
      <c r="B21" s="59"/>
      <c r="C21" s="485" t="str">
        <f ca="1">Calcu!C139</f>
        <v>0</v>
      </c>
      <c r="D21" s="486"/>
      <c r="E21" s="485" t="e">
        <f ca="1">Calcu!D139</f>
        <v>#VALUE!</v>
      </c>
      <c r="F21" s="486"/>
      <c r="G21" s="487" t="str">
        <f ca="1">Calcu!Y48</f>
        <v>± 0</v>
      </c>
      <c r="H21" s="487"/>
      <c r="I21" s="487" t="str">
        <f>Calcu!Z48</f>
        <v/>
      </c>
      <c r="J21" s="487"/>
    </row>
    <row r="22" spans="1:12" ht="15" customHeight="1">
      <c r="A22" s="83" t="str">
        <f>IF(Calcu!C49=FALSE,"삭제","")</f>
        <v>삭제</v>
      </c>
      <c r="B22" s="59"/>
      <c r="C22" s="485" t="str">
        <f ca="1">Calcu!C140</f>
        <v>0</v>
      </c>
      <c r="D22" s="486"/>
      <c r="E22" s="485" t="e">
        <f ca="1">Calcu!D140</f>
        <v>#VALUE!</v>
      </c>
      <c r="F22" s="486"/>
      <c r="G22" s="487" t="str">
        <f ca="1">Calcu!Y49</f>
        <v>± 0</v>
      </c>
      <c r="H22" s="487"/>
      <c r="I22" s="487" t="str">
        <f>Calcu!Z49</f>
        <v/>
      </c>
      <c r="J22" s="487"/>
    </row>
    <row r="23" spans="1:12" ht="15" customHeight="1">
      <c r="A23" s="83" t="str">
        <f>IF(Calcu!C50=FALSE,"삭제","")</f>
        <v>삭제</v>
      </c>
      <c r="B23" s="59"/>
      <c r="C23" s="485" t="str">
        <f ca="1">Calcu!C141</f>
        <v>0</v>
      </c>
      <c r="D23" s="486"/>
      <c r="E23" s="485" t="e">
        <f ca="1">Calcu!D141</f>
        <v>#VALUE!</v>
      </c>
      <c r="F23" s="486"/>
      <c r="G23" s="487" t="str">
        <f ca="1">Calcu!Y50</f>
        <v>± 0</v>
      </c>
      <c r="H23" s="487"/>
      <c r="I23" s="487" t="str">
        <f>Calcu!Z50</f>
        <v/>
      </c>
      <c r="J23" s="487"/>
    </row>
    <row r="24" spans="1:12" ht="15" customHeight="1">
      <c r="A24" s="83" t="str">
        <f>IF(Calcu!C51=FALSE,"삭제","")</f>
        <v>삭제</v>
      </c>
      <c r="B24" s="59"/>
      <c r="C24" s="485" t="str">
        <f ca="1">Calcu!C142</f>
        <v>0</v>
      </c>
      <c r="D24" s="486"/>
      <c r="E24" s="485" t="e">
        <f ca="1">Calcu!D142</f>
        <v>#VALUE!</v>
      </c>
      <c r="F24" s="486"/>
      <c r="G24" s="487" t="str">
        <f ca="1">Calcu!Y51</f>
        <v>± 0</v>
      </c>
      <c r="H24" s="487"/>
      <c r="I24" s="487" t="str">
        <f>Calcu!Z51</f>
        <v/>
      </c>
      <c r="J24" s="487"/>
    </row>
    <row r="25" spans="1:12" ht="15" customHeight="1">
      <c r="A25" s="83" t="str">
        <f>IF(Calcu!C52=FALSE,"삭제","")</f>
        <v>삭제</v>
      </c>
      <c r="B25" s="59"/>
      <c r="C25" s="485" t="str">
        <f ca="1">Calcu!C143</f>
        <v>0</v>
      </c>
      <c r="D25" s="486"/>
      <c r="E25" s="485" t="e">
        <f ca="1">Calcu!D143</f>
        <v>#VALUE!</v>
      </c>
      <c r="F25" s="486"/>
      <c r="G25" s="487" t="str">
        <f ca="1">Calcu!Y52</f>
        <v>± 0</v>
      </c>
      <c r="H25" s="487"/>
      <c r="I25" s="487" t="str">
        <f>Calcu!Z52</f>
        <v/>
      </c>
      <c r="J25" s="487"/>
    </row>
    <row r="26" spans="1:12" ht="15" customHeight="1">
      <c r="A26" s="83" t="str">
        <f>IF(Calcu!C53=FALSE,"삭제","")</f>
        <v>삭제</v>
      </c>
      <c r="B26" s="59"/>
      <c r="C26" s="485" t="str">
        <f ca="1">Calcu!C144</f>
        <v>0</v>
      </c>
      <c r="D26" s="486"/>
      <c r="E26" s="485" t="e">
        <f ca="1">Calcu!D144</f>
        <v>#VALUE!</v>
      </c>
      <c r="F26" s="486"/>
      <c r="G26" s="487" t="str">
        <f ca="1">Calcu!Y53</f>
        <v>± 0</v>
      </c>
      <c r="H26" s="487"/>
      <c r="I26" s="487" t="str">
        <f>Calcu!Z53</f>
        <v/>
      </c>
      <c r="J26" s="487"/>
    </row>
    <row r="27" spans="1:12" ht="15" customHeight="1">
      <c r="A27" s="84" t="str">
        <f>IF(Calcu!G4=FALSE,"삭제",A6)</f>
        <v>삭제</v>
      </c>
      <c r="C27" s="220"/>
      <c r="D27" s="55"/>
      <c r="E27" s="220"/>
      <c r="F27" s="220"/>
      <c r="G27" s="220"/>
      <c r="H27" s="220"/>
      <c r="I27" s="220"/>
    </row>
    <row r="28" spans="1:12" s="218" customFormat="1" ht="15" customHeight="1">
      <c r="A28" s="360" t="str">
        <f>IF(Calcu!G4=FALSE,"삭제",IF(Calcu!F4=TRUE,"삽입",""))</f>
        <v>삭제</v>
      </c>
      <c r="B28" s="57"/>
      <c r="C28" s="359" t="s">
        <v>418</v>
      </c>
      <c r="D28" s="57"/>
      <c r="E28" s="57"/>
      <c r="F28" s="59"/>
      <c r="G28" s="57"/>
      <c r="H28" s="57"/>
      <c r="I28" s="57"/>
      <c r="J28" s="57"/>
      <c r="K28" s="57"/>
      <c r="L28" s="57"/>
    </row>
    <row r="29" spans="1:12" s="218" customFormat="1" ht="15" customHeight="1">
      <c r="A29" s="84" t="str">
        <f>A28</f>
        <v>삭제</v>
      </c>
      <c r="B29" s="57"/>
      <c r="C29" s="490" t="s">
        <v>419</v>
      </c>
      <c r="D29" s="490"/>
      <c r="E29" s="490" t="s">
        <v>208</v>
      </c>
      <c r="F29" s="490"/>
      <c r="G29" s="512" t="s">
        <v>267</v>
      </c>
      <c r="H29" s="513"/>
      <c r="I29" s="490" t="s">
        <v>268</v>
      </c>
      <c r="J29" s="490"/>
      <c r="K29" s="57"/>
      <c r="L29" s="57"/>
    </row>
    <row r="30" spans="1:12" s="218" customFormat="1" ht="15" customHeight="1">
      <c r="A30" s="84" t="str">
        <f>A29</f>
        <v>삭제</v>
      </c>
      <c r="B30" s="57"/>
      <c r="C30" s="490"/>
      <c r="D30" s="490"/>
      <c r="E30" s="490"/>
      <c r="F30" s="490"/>
      <c r="G30" s="514" t="s">
        <v>224</v>
      </c>
      <c r="H30" s="515"/>
      <c r="I30" s="490"/>
      <c r="J30" s="490"/>
      <c r="K30" s="57"/>
      <c r="L30" s="57"/>
    </row>
    <row r="31" spans="1:12" s="218" customFormat="1" ht="15" customHeight="1">
      <c r="A31" s="83" t="str">
        <f>IF(Calcu!C57=FALSE,"삭제","")</f>
        <v>삭제</v>
      </c>
      <c r="B31" s="57"/>
      <c r="C31" s="487" t="str">
        <f ca="1">Calcu!C148</f>
        <v>0</v>
      </c>
      <c r="D31" s="487"/>
      <c r="E31" s="487" t="e">
        <f ca="1">Calcu!D148</f>
        <v>#VALUE!</v>
      </c>
      <c r="F31" s="487"/>
      <c r="G31" s="487" t="str">
        <f ca="1">Calcu!Y57</f>
        <v>± 0</v>
      </c>
      <c r="H31" s="487"/>
      <c r="I31" s="487" t="str">
        <f>Calcu!Z57</f>
        <v/>
      </c>
      <c r="J31" s="487"/>
      <c r="K31" s="57"/>
      <c r="L31" s="57"/>
    </row>
    <row r="32" spans="1:12" s="218" customFormat="1" ht="15" customHeight="1">
      <c r="A32" s="83" t="str">
        <f>IF(Calcu!C58=FALSE,"삭제","")</f>
        <v>삭제</v>
      </c>
      <c r="B32" s="57"/>
      <c r="C32" s="487" t="str">
        <f ca="1">Calcu!C149</f>
        <v>0</v>
      </c>
      <c r="D32" s="487"/>
      <c r="E32" s="487" t="e">
        <f ca="1">Calcu!D149</f>
        <v>#VALUE!</v>
      </c>
      <c r="F32" s="487"/>
      <c r="G32" s="487" t="str">
        <f ca="1">Calcu!Y58</f>
        <v>± 0</v>
      </c>
      <c r="H32" s="487"/>
      <c r="I32" s="487" t="str">
        <f>Calcu!Z58</f>
        <v/>
      </c>
      <c r="J32" s="487"/>
      <c r="K32" s="57"/>
      <c r="L32" s="57"/>
    </row>
    <row r="33" spans="1:12" s="218" customFormat="1" ht="15" customHeight="1">
      <c r="A33" s="83" t="str">
        <f>IF(Calcu!C59=FALSE,"삭제","")</f>
        <v>삭제</v>
      </c>
      <c r="B33" s="57"/>
      <c r="C33" s="487" t="str">
        <f ca="1">Calcu!C150</f>
        <v>0</v>
      </c>
      <c r="D33" s="487"/>
      <c r="E33" s="487" t="e">
        <f ca="1">Calcu!D150</f>
        <v>#VALUE!</v>
      </c>
      <c r="F33" s="487"/>
      <c r="G33" s="487" t="str">
        <f ca="1">Calcu!Y59</f>
        <v>± 0</v>
      </c>
      <c r="H33" s="487"/>
      <c r="I33" s="487" t="str">
        <f>Calcu!Z59</f>
        <v/>
      </c>
      <c r="J33" s="487"/>
      <c r="K33" s="57"/>
      <c r="L33" s="57"/>
    </row>
    <row r="34" spans="1:12" s="218" customFormat="1" ht="15" customHeight="1">
      <c r="A34" s="83" t="str">
        <f>IF(Calcu!C60=FALSE,"삭제","")</f>
        <v>삭제</v>
      </c>
      <c r="B34" s="57"/>
      <c r="C34" s="487" t="str">
        <f ca="1">Calcu!C151</f>
        <v>0</v>
      </c>
      <c r="D34" s="487"/>
      <c r="E34" s="487" t="e">
        <f ca="1">Calcu!D151</f>
        <v>#VALUE!</v>
      </c>
      <c r="F34" s="487"/>
      <c r="G34" s="487" t="str">
        <f ca="1">Calcu!Y60</f>
        <v>± 0</v>
      </c>
      <c r="H34" s="487"/>
      <c r="I34" s="487" t="str">
        <f>Calcu!Z60</f>
        <v/>
      </c>
      <c r="J34" s="487"/>
      <c r="K34" s="57"/>
      <c r="L34" s="57"/>
    </row>
    <row r="35" spans="1:12" s="218" customFormat="1" ht="15" customHeight="1">
      <c r="A35" s="83" t="str">
        <f>IF(Calcu!C61=FALSE,"삭제","")</f>
        <v>삭제</v>
      </c>
      <c r="B35" s="57"/>
      <c r="C35" s="487" t="str">
        <f ca="1">Calcu!C152</f>
        <v>0</v>
      </c>
      <c r="D35" s="487"/>
      <c r="E35" s="487" t="e">
        <f ca="1">Calcu!D152</f>
        <v>#VALUE!</v>
      </c>
      <c r="F35" s="487"/>
      <c r="G35" s="487" t="str">
        <f ca="1">Calcu!Y61</f>
        <v>± 0</v>
      </c>
      <c r="H35" s="487"/>
      <c r="I35" s="487" t="str">
        <f>Calcu!Z61</f>
        <v/>
      </c>
      <c r="J35" s="487"/>
      <c r="K35" s="57"/>
      <c r="L35" s="57"/>
    </row>
    <row r="36" spans="1:12" s="218" customFormat="1" ht="15" customHeight="1">
      <c r="A36" s="83" t="str">
        <f>IF(Calcu!C62=FALSE,"삭제","")</f>
        <v>삭제</v>
      </c>
      <c r="B36" s="57"/>
      <c r="C36" s="487" t="str">
        <f ca="1">Calcu!C153</f>
        <v>0</v>
      </c>
      <c r="D36" s="487"/>
      <c r="E36" s="487" t="e">
        <f ca="1">Calcu!D153</f>
        <v>#VALUE!</v>
      </c>
      <c r="F36" s="487"/>
      <c r="G36" s="487" t="str">
        <f ca="1">Calcu!Y62</f>
        <v>± 0</v>
      </c>
      <c r="H36" s="487"/>
      <c r="I36" s="487" t="str">
        <f>Calcu!Z62</f>
        <v/>
      </c>
      <c r="J36" s="487"/>
      <c r="K36" s="57"/>
      <c r="L36" s="57"/>
    </row>
    <row r="37" spans="1:12" s="218" customFormat="1" ht="15" customHeight="1">
      <c r="A37" s="83" t="str">
        <f>IF(Calcu!C63=FALSE,"삭제","")</f>
        <v>삭제</v>
      </c>
      <c r="B37" s="57"/>
      <c r="C37" s="487" t="str">
        <f ca="1">Calcu!C154</f>
        <v>0</v>
      </c>
      <c r="D37" s="487"/>
      <c r="E37" s="487" t="e">
        <f ca="1">Calcu!D154</f>
        <v>#VALUE!</v>
      </c>
      <c r="F37" s="487"/>
      <c r="G37" s="487" t="str">
        <f ca="1">Calcu!Y63</f>
        <v>± 0</v>
      </c>
      <c r="H37" s="487"/>
      <c r="I37" s="487" t="str">
        <f>Calcu!Z63</f>
        <v/>
      </c>
      <c r="J37" s="487"/>
      <c r="K37" s="57"/>
      <c r="L37" s="57"/>
    </row>
    <row r="38" spans="1:12" s="218" customFormat="1" ht="15" customHeight="1">
      <c r="A38" s="83" t="str">
        <f>IF(Calcu!C64=FALSE,"삭제","")</f>
        <v>삭제</v>
      </c>
      <c r="B38" s="57"/>
      <c r="C38" s="487" t="str">
        <f ca="1">Calcu!C155</f>
        <v>0</v>
      </c>
      <c r="D38" s="487"/>
      <c r="E38" s="487" t="e">
        <f ca="1">Calcu!D155</f>
        <v>#VALUE!</v>
      </c>
      <c r="F38" s="487"/>
      <c r="G38" s="487" t="str">
        <f ca="1">Calcu!Y64</f>
        <v>± 0</v>
      </c>
      <c r="H38" s="487"/>
      <c r="I38" s="487" t="str">
        <f>Calcu!Z64</f>
        <v/>
      </c>
      <c r="J38" s="487"/>
      <c r="K38" s="57"/>
      <c r="L38" s="57"/>
    </row>
    <row r="39" spans="1:12" s="218" customFormat="1" ht="15" customHeight="1">
      <c r="A39" s="83" t="str">
        <f>IF(Calcu!C65=FALSE,"삭제","")</f>
        <v>삭제</v>
      </c>
      <c r="B39" s="57"/>
      <c r="C39" s="487" t="str">
        <f ca="1">Calcu!C156</f>
        <v>0</v>
      </c>
      <c r="D39" s="487"/>
      <c r="E39" s="487" t="e">
        <f ca="1">Calcu!D156</f>
        <v>#VALUE!</v>
      </c>
      <c r="F39" s="487"/>
      <c r="G39" s="487" t="str">
        <f ca="1">Calcu!Y65</f>
        <v>± 0</v>
      </c>
      <c r="H39" s="487"/>
      <c r="I39" s="487" t="str">
        <f>Calcu!Z65</f>
        <v/>
      </c>
      <c r="J39" s="487"/>
      <c r="K39" s="57"/>
      <c r="L39" s="57"/>
    </row>
    <row r="40" spans="1:12" s="218" customFormat="1" ht="15" customHeight="1">
      <c r="A40" s="83" t="str">
        <f>IF(Calcu!C66=FALSE,"삭제","")</f>
        <v>삭제</v>
      </c>
      <c r="B40" s="57"/>
      <c r="C40" s="487" t="str">
        <f ca="1">Calcu!C157</f>
        <v>0</v>
      </c>
      <c r="D40" s="487"/>
      <c r="E40" s="487" t="e">
        <f ca="1">Calcu!D157</f>
        <v>#VALUE!</v>
      </c>
      <c r="F40" s="487"/>
      <c r="G40" s="487" t="str">
        <f ca="1">Calcu!Y66</f>
        <v>± 0</v>
      </c>
      <c r="H40" s="487"/>
      <c r="I40" s="487" t="str">
        <f>Calcu!Z66</f>
        <v/>
      </c>
      <c r="J40" s="487"/>
      <c r="K40" s="57"/>
      <c r="L40" s="57"/>
    </row>
    <row r="41" spans="1:12" s="218" customFormat="1" ht="15" customHeight="1">
      <c r="A41" s="83" t="str">
        <f>IF(Calcu!C67=FALSE,"삭제","")</f>
        <v>삭제</v>
      </c>
      <c r="B41" s="57"/>
      <c r="C41" s="487" t="str">
        <f ca="1">Calcu!C158</f>
        <v>0</v>
      </c>
      <c r="D41" s="487"/>
      <c r="E41" s="487" t="e">
        <f ca="1">Calcu!D158</f>
        <v>#VALUE!</v>
      </c>
      <c r="F41" s="487"/>
      <c r="G41" s="487" t="str">
        <f ca="1">Calcu!Y67</f>
        <v>± 0</v>
      </c>
      <c r="H41" s="487"/>
      <c r="I41" s="487" t="str">
        <f>Calcu!Z67</f>
        <v/>
      </c>
      <c r="J41" s="487"/>
      <c r="K41" s="57"/>
      <c r="L41" s="57"/>
    </row>
    <row r="42" spans="1:12" s="218" customFormat="1" ht="15" customHeight="1">
      <c r="A42" s="83" t="str">
        <f>IF(Calcu!C68=FALSE,"삭제","")</f>
        <v>삭제</v>
      </c>
      <c r="B42" s="57"/>
      <c r="C42" s="487" t="str">
        <f ca="1">Calcu!C159</f>
        <v>0</v>
      </c>
      <c r="D42" s="487"/>
      <c r="E42" s="487" t="e">
        <f ca="1">Calcu!D159</f>
        <v>#VALUE!</v>
      </c>
      <c r="F42" s="487"/>
      <c r="G42" s="487" t="str">
        <f ca="1">Calcu!Y68</f>
        <v>± 0</v>
      </c>
      <c r="H42" s="487"/>
      <c r="I42" s="487" t="str">
        <f>Calcu!Z68</f>
        <v/>
      </c>
      <c r="J42" s="487"/>
      <c r="K42" s="57"/>
      <c r="L42" s="57"/>
    </row>
    <row r="43" spans="1:12" s="218" customFormat="1" ht="15" customHeight="1">
      <c r="A43" s="83" t="str">
        <f>IF(Calcu!C69=FALSE,"삭제","")</f>
        <v>삭제</v>
      </c>
      <c r="B43" s="57"/>
      <c r="C43" s="487" t="str">
        <f ca="1">Calcu!C160</f>
        <v>0</v>
      </c>
      <c r="D43" s="487"/>
      <c r="E43" s="487" t="e">
        <f ca="1">Calcu!D160</f>
        <v>#VALUE!</v>
      </c>
      <c r="F43" s="487"/>
      <c r="G43" s="487" t="str">
        <f ca="1">Calcu!Y69</f>
        <v>± 0</v>
      </c>
      <c r="H43" s="487"/>
      <c r="I43" s="487" t="str">
        <f>Calcu!Z69</f>
        <v/>
      </c>
      <c r="J43" s="487"/>
      <c r="K43" s="57"/>
      <c r="L43" s="57"/>
    </row>
    <row r="44" spans="1:12" s="218" customFormat="1" ht="15" customHeight="1">
      <c r="A44" s="83" t="str">
        <f>IF(Calcu!C70=FALSE,"삭제","")</f>
        <v>삭제</v>
      </c>
      <c r="B44" s="57"/>
      <c r="C44" s="487" t="str">
        <f ca="1">Calcu!C161</f>
        <v>0</v>
      </c>
      <c r="D44" s="487"/>
      <c r="E44" s="487" t="e">
        <f ca="1">Calcu!D161</f>
        <v>#VALUE!</v>
      </c>
      <c r="F44" s="487"/>
      <c r="G44" s="487" t="str">
        <f ca="1">Calcu!Y70</f>
        <v>± 0</v>
      </c>
      <c r="H44" s="487"/>
      <c r="I44" s="487" t="str">
        <f>Calcu!Z70</f>
        <v/>
      </c>
      <c r="J44" s="487"/>
      <c r="K44" s="57"/>
      <c r="L44" s="57"/>
    </row>
    <row r="45" spans="1:12" s="218" customFormat="1" ht="15" customHeight="1">
      <c r="A45" s="83" t="str">
        <f>IF(Calcu!C71=FALSE,"삭제","")</f>
        <v>삭제</v>
      </c>
      <c r="B45" s="57"/>
      <c r="C45" s="487" t="str">
        <f ca="1">Calcu!C162</f>
        <v>0</v>
      </c>
      <c r="D45" s="487"/>
      <c r="E45" s="487" t="e">
        <f ca="1">Calcu!D162</f>
        <v>#VALUE!</v>
      </c>
      <c r="F45" s="487"/>
      <c r="G45" s="487" t="str">
        <f ca="1">Calcu!Y71</f>
        <v>± 0</v>
      </c>
      <c r="H45" s="487"/>
      <c r="I45" s="487" t="str">
        <f>Calcu!Z71</f>
        <v/>
      </c>
      <c r="J45" s="487"/>
      <c r="K45" s="57"/>
      <c r="L45" s="57"/>
    </row>
    <row r="46" spans="1:12" s="218" customFormat="1" ht="15" customHeight="1">
      <c r="A46" s="83" t="str">
        <f>IF(Calcu!C72=FALSE,"삭제","")</f>
        <v>삭제</v>
      </c>
      <c r="B46" s="57"/>
      <c r="C46" s="487" t="str">
        <f ca="1">Calcu!C163</f>
        <v>0</v>
      </c>
      <c r="D46" s="487"/>
      <c r="E46" s="487" t="e">
        <f ca="1">Calcu!D163</f>
        <v>#VALUE!</v>
      </c>
      <c r="F46" s="487"/>
      <c r="G46" s="487" t="str">
        <f ca="1">Calcu!Y72</f>
        <v>± 0</v>
      </c>
      <c r="H46" s="487"/>
      <c r="I46" s="487" t="str">
        <f>Calcu!Z72</f>
        <v/>
      </c>
      <c r="J46" s="487"/>
      <c r="K46" s="57"/>
      <c r="L46" s="57"/>
    </row>
    <row r="47" spans="1:12" s="218" customFormat="1" ht="15" customHeight="1">
      <c r="A47" s="83" t="str">
        <f>IF(Calcu!C73=FALSE,"삭제","")</f>
        <v>삭제</v>
      </c>
      <c r="B47" s="57"/>
      <c r="C47" s="487" t="str">
        <f ca="1">Calcu!C164</f>
        <v>0</v>
      </c>
      <c r="D47" s="487"/>
      <c r="E47" s="487" t="e">
        <f ca="1">Calcu!D164</f>
        <v>#VALUE!</v>
      </c>
      <c r="F47" s="487"/>
      <c r="G47" s="487" t="str">
        <f ca="1">Calcu!Y73</f>
        <v>± 0</v>
      </c>
      <c r="H47" s="487"/>
      <c r="I47" s="487" t="str">
        <f>Calcu!Z73</f>
        <v/>
      </c>
      <c r="J47" s="487"/>
      <c r="K47" s="57"/>
      <c r="L47" s="57"/>
    </row>
    <row r="48" spans="1:12" s="218" customFormat="1" ht="15" customHeight="1">
      <c r="A48" s="83" t="str">
        <f>IF(Calcu!C74=FALSE,"삭제","")</f>
        <v>삭제</v>
      </c>
      <c r="B48" s="57"/>
      <c r="C48" s="487" t="str">
        <f ca="1">Calcu!C165</f>
        <v>0</v>
      </c>
      <c r="D48" s="487"/>
      <c r="E48" s="487" t="e">
        <f ca="1">Calcu!D165</f>
        <v>#VALUE!</v>
      </c>
      <c r="F48" s="487"/>
      <c r="G48" s="487" t="str">
        <f ca="1">Calcu!Y74</f>
        <v>± 0</v>
      </c>
      <c r="H48" s="487"/>
      <c r="I48" s="487" t="str">
        <f>Calcu!Z74</f>
        <v/>
      </c>
      <c r="J48" s="487"/>
      <c r="K48" s="57"/>
      <c r="L48" s="57"/>
    </row>
    <row r="49" spans="1:11" ht="15" customHeight="1">
      <c r="A49" s="84"/>
      <c r="B49" s="215"/>
      <c r="C49" s="243"/>
      <c r="D49" s="243"/>
      <c r="E49" s="243"/>
      <c r="F49" s="243"/>
      <c r="G49" s="243"/>
      <c r="H49" s="244"/>
      <c r="I49" s="244"/>
      <c r="J49" s="215"/>
      <c r="K49" s="215"/>
    </row>
  </sheetData>
  <mergeCells count="155">
    <mergeCell ref="C47:D47"/>
    <mergeCell ref="E47:F47"/>
    <mergeCell ref="G47:H47"/>
    <mergeCell ref="I47:J47"/>
    <mergeCell ref="C48:D48"/>
    <mergeCell ref="E48:F48"/>
    <mergeCell ref="G48:H48"/>
    <mergeCell ref="I48:J48"/>
    <mergeCell ref="C45:D45"/>
    <mergeCell ref="E45:F45"/>
    <mergeCell ref="G45:H45"/>
    <mergeCell ref="I45:J45"/>
    <mergeCell ref="C46:D46"/>
    <mergeCell ref="E46:F46"/>
    <mergeCell ref="G46:H46"/>
    <mergeCell ref="I46:J46"/>
    <mergeCell ref="C43:D43"/>
    <mergeCell ref="E43:F43"/>
    <mergeCell ref="G43:H43"/>
    <mergeCell ref="I43:J43"/>
    <mergeCell ref="C44:D44"/>
    <mergeCell ref="E44:F44"/>
    <mergeCell ref="G44:H44"/>
    <mergeCell ref="I44:J44"/>
    <mergeCell ref="C41:D41"/>
    <mergeCell ref="E41:F41"/>
    <mergeCell ref="G41:H41"/>
    <mergeCell ref="I41:J41"/>
    <mergeCell ref="C42:D42"/>
    <mergeCell ref="E42:F42"/>
    <mergeCell ref="G42:H42"/>
    <mergeCell ref="I42:J42"/>
    <mergeCell ref="C39:D39"/>
    <mergeCell ref="E39:F39"/>
    <mergeCell ref="G39:H39"/>
    <mergeCell ref="I39:J39"/>
    <mergeCell ref="C40:D40"/>
    <mergeCell ref="E40:F40"/>
    <mergeCell ref="G40:H40"/>
    <mergeCell ref="I40:J40"/>
    <mergeCell ref="C37:D37"/>
    <mergeCell ref="E37:F37"/>
    <mergeCell ref="G37:H37"/>
    <mergeCell ref="I37:J37"/>
    <mergeCell ref="C38:D38"/>
    <mergeCell ref="E38:F38"/>
    <mergeCell ref="G38:H38"/>
    <mergeCell ref="I38:J38"/>
    <mergeCell ref="C35:D35"/>
    <mergeCell ref="E35:F35"/>
    <mergeCell ref="G35:H35"/>
    <mergeCell ref="I35:J35"/>
    <mergeCell ref="C36:D36"/>
    <mergeCell ref="E36:F36"/>
    <mergeCell ref="G36:H36"/>
    <mergeCell ref="I36:J36"/>
    <mergeCell ref="C33:D33"/>
    <mergeCell ref="E33:F33"/>
    <mergeCell ref="G33:H33"/>
    <mergeCell ref="I33:J33"/>
    <mergeCell ref="C34:D34"/>
    <mergeCell ref="E34:F34"/>
    <mergeCell ref="G34:H34"/>
    <mergeCell ref="I34:J34"/>
    <mergeCell ref="C31:D31"/>
    <mergeCell ref="E31:F31"/>
    <mergeCell ref="G31:H31"/>
    <mergeCell ref="I31:J31"/>
    <mergeCell ref="C32:D32"/>
    <mergeCell ref="E32:F32"/>
    <mergeCell ref="G32:H32"/>
    <mergeCell ref="I32:J32"/>
    <mergeCell ref="C29:D30"/>
    <mergeCell ref="E29:F30"/>
    <mergeCell ref="I29:J30"/>
    <mergeCell ref="G29:H29"/>
    <mergeCell ref="G30:H30"/>
    <mergeCell ref="C25:D25"/>
    <mergeCell ref="E25:F25"/>
    <mergeCell ref="G25:H25"/>
    <mergeCell ref="I25:J25"/>
    <mergeCell ref="C26:D26"/>
    <mergeCell ref="E26:F26"/>
    <mergeCell ref="G26:H26"/>
    <mergeCell ref="I26:J26"/>
    <mergeCell ref="C23:D23"/>
    <mergeCell ref="E23:F23"/>
    <mergeCell ref="G23:H23"/>
    <mergeCell ref="I23:J23"/>
    <mergeCell ref="C24:D24"/>
    <mergeCell ref="E24:F24"/>
    <mergeCell ref="G24:H24"/>
    <mergeCell ref="I24:J24"/>
    <mergeCell ref="C21:D21"/>
    <mergeCell ref="E21:F21"/>
    <mergeCell ref="G21:H21"/>
    <mergeCell ref="I21:J21"/>
    <mergeCell ref="C22:D22"/>
    <mergeCell ref="E22:F22"/>
    <mergeCell ref="G22:H22"/>
    <mergeCell ref="I22:J22"/>
    <mergeCell ref="C19:D19"/>
    <mergeCell ref="E19:F19"/>
    <mergeCell ref="G19:H19"/>
    <mergeCell ref="I19:J19"/>
    <mergeCell ref="C20:D20"/>
    <mergeCell ref="E20:F20"/>
    <mergeCell ref="G20:H20"/>
    <mergeCell ref="I20:J20"/>
    <mergeCell ref="C17:D17"/>
    <mergeCell ref="E17:F17"/>
    <mergeCell ref="G17:H17"/>
    <mergeCell ref="I17:J17"/>
    <mergeCell ref="C18:D18"/>
    <mergeCell ref="E18:F18"/>
    <mergeCell ref="G18:H18"/>
    <mergeCell ref="I18:J18"/>
    <mergeCell ref="C15:D15"/>
    <mergeCell ref="E15:F15"/>
    <mergeCell ref="G15:H15"/>
    <mergeCell ref="I15:J15"/>
    <mergeCell ref="C16:D16"/>
    <mergeCell ref="E16:F16"/>
    <mergeCell ref="G16:H16"/>
    <mergeCell ref="I16:J16"/>
    <mergeCell ref="C13:D13"/>
    <mergeCell ref="E13:F13"/>
    <mergeCell ref="G13:H13"/>
    <mergeCell ref="I13:J13"/>
    <mergeCell ref="C14:D14"/>
    <mergeCell ref="E14:F14"/>
    <mergeCell ref="G14:H14"/>
    <mergeCell ref="I14:J14"/>
    <mergeCell ref="C11:D11"/>
    <mergeCell ref="E11:F11"/>
    <mergeCell ref="G11:H11"/>
    <mergeCell ref="I11:J11"/>
    <mergeCell ref="C12:D12"/>
    <mergeCell ref="E12:F12"/>
    <mergeCell ref="G12:H12"/>
    <mergeCell ref="I12:J12"/>
    <mergeCell ref="C9:D9"/>
    <mergeCell ref="E9:F9"/>
    <mergeCell ref="G9:H9"/>
    <mergeCell ref="I9:J9"/>
    <mergeCell ref="C10:D10"/>
    <mergeCell ref="E10:F10"/>
    <mergeCell ref="G10:H10"/>
    <mergeCell ref="I10:J10"/>
    <mergeCell ref="A1:L2"/>
    <mergeCell ref="C7:D8"/>
    <mergeCell ref="E7:F8"/>
    <mergeCell ref="I7:J8"/>
    <mergeCell ref="G7:H7"/>
    <mergeCell ref="G8:H8"/>
  </mergeCells>
  <phoneticPr fontId="6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3.77734375" style="57" customWidth="1"/>
    <col min="3" max="4" width="8.33203125" style="57" customWidth="1"/>
    <col min="5" max="5" width="8.33203125" style="59" customWidth="1"/>
    <col min="6" max="10" width="8.33203125" style="57" customWidth="1"/>
    <col min="11" max="12" width="3.77734375" style="57" customWidth="1"/>
    <col min="13" max="13" width="10.88671875" style="218" customWidth="1"/>
    <col min="14" max="16384" width="10.77734375" style="218"/>
  </cols>
  <sheetData>
    <row r="1" spans="1:13" s="2" customFormat="1" ht="33" customHeight="1">
      <c r="A1" s="489" t="s">
        <v>181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</row>
    <row r="2" spans="1:13" s="2" customFormat="1" ht="33" customHeight="1">
      <c r="A2" s="489"/>
      <c r="B2" s="489"/>
      <c r="C2" s="489"/>
      <c r="D2" s="489"/>
      <c r="E2" s="489"/>
      <c r="F2" s="489"/>
      <c r="G2" s="489"/>
      <c r="H2" s="489"/>
      <c r="I2" s="489"/>
      <c r="J2" s="489"/>
      <c r="K2" s="489"/>
      <c r="L2" s="489"/>
    </row>
    <row r="3" spans="1:13" s="2" customFormat="1" ht="12.75" customHeight="1">
      <c r="A3" s="219"/>
      <c r="B3" s="219"/>
      <c r="C3" s="35"/>
      <c r="D3" s="35"/>
      <c r="E3" s="35"/>
      <c r="F3" s="35"/>
      <c r="G3" s="35"/>
      <c r="H3" s="35"/>
      <c r="I3" s="35"/>
      <c r="J3" s="35"/>
      <c r="K3" s="35"/>
      <c r="L3" s="17"/>
    </row>
    <row r="4" spans="1:13" s="1" customFormat="1" ht="13.5" customHeight="1">
      <c r="A4" s="245"/>
      <c r="B4" s="245"/>
      <c r="C4" s="246"/>
      <c r="D4" s="246"/>
      <c r="E4" s="247"/>
      <c r="F4" s="246"/>
      <c r="G4" s="246"/>
      <c r="H4" s="248"/>
      <c r="I4" s="249"/>
      <c r="J4" s="247"/>
      <c r="K4" s="247"/>
      <c r="L4" s="245"/>
    </row>
    <row r="5" spans="1:13" s="217" customFormat="1" ht="15" customHeight="1">
      <c r="A5" s="54"/>
      <c r="B5" s="54"/>
      <c r="C5" s="54"/>
      <c r="D5" s="54"/>
      <c r="E5" s="55"/>
      <c r="F5" s="54"/>
      <c r="G5" s="54"/>
      <c r="H5" s="54"/>
      <c r="I5" s="54"/>
      <c r="J5" s="54"/>
      <c r="K5" s="54"/>
      <c r="L5" s="54"/>
    </row>
    <row r="6" spans="1:13" s="57" customFormat="1" ht="15" customHeight="1">
      <c r="A6" s="83" t="str">
        <f>IF(Calcu!F4=FALSE,"삭제","")</f>
        <v>삭제</v>
      </c>
      <c r="C6" s="87" t="str">
        <f>"○ 품명 : "&amp;기본정보!C$5</f>
        <v xml:space="preserve">○ 품명 : </v>
      </c>
      <c r="F6" s="59"/>
    </row>
    <row r="7" spans="1:13" s="57" customFormat="1" ht="15" customHeight="1">
      <c r="A7" s="83" t="str">
        <f t="shared" ref="A7:A10" si="0">A6</f>
        <v>삭제</v>
      </c>
      <c r="C7" s="87" t="str">
        <f>"○ 제작회사 : "&amp;기본정보!C$6</f>
        <v xml:space="preserve">○ 제작회사 : </v>
      </c>
      <c r="F7" s="59"/>
    </row>
    <row r="8" spans="1:13" s="57" customFormat="1" ht="15" customHeight="1">
      <c r="A8" s="83" t="str">
        <f t="shared" si="0"/>
        <v>삭제</v>
      </c>
      <c r="C8" s="87" t="str">
        <f>"○ 형식 : "&amp;기본정보!C$7</f>
        <v xml:space="preserve">○ 형식 : </v>
      </c>
      <c r="F8" s="59"/>
    </row>
    <row r="9" spans="1:13" s="57" customFormat="1" ht="15" customHeight="1">
      <c r="A9" s="83" t="str">
        <f t="shared" si="0"/>
        <v>삭제</v>
      </c>
      <c r="C9" s="87" t="str">
        <f>"○ 기기번호 : "&amp;기본정보!C$8</f>
        <v xml:space="preserve">○ 기기번호 : </v>
      </c>
      <c r="F9" s="59"/>
    </row>
    <row r="10" spans="1:13" s="57" customFormat="1" ht="15" customHeight="1">
      <c r="A10" s="83" t="str">
        <f t="shared" si="0"/>
        <v>삭제</v>
      </c>
      <c r="C10" s="60" t="str">
        <f ca="1">"○ 교정범위 : "&amp;Calcu!H4</f>
        <v>○ 교정범위 : 0 N·m</v>
      </c>
      <c r="F10" s="59"/>
    </row>
    <row r="11" spans="1:13" ht="15" customHeight="1">
      <c r="A11" s="83"/>
      <c r="B11" s="215"/>
      <c r="C11" s="243"/>
      <c r="D11" s="243"/>
      <c r="E11" s="243"/>
      <c r="F11" s="243"/>
      <c r="G11" s="243"/>
      <c r="H11" s="244"/>
      <c r="I11" s="244"/>
      <c r="J11" s="244"/>
      <c r="K11" s="215"/>
      <c r="M11" s="57"/>
    </row>
  </sheetData>
  <mergeCells count="1">
    <mergeCell ref="A1:L2"/>
  </mergeCells>
  <phoneticPr fontId="6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0"/>
  <sheetViews>
    <sheetView showGridLines="0" zoomScaleNormal="100" workbookViewId="0"/>
  </sheetViews>
  <sheetFormatPr defaultColWidth="8.88671875" defaultRowHeight="13.5" customHeight="1"/>
  <cols>
    <col min="1" max="1" width="3.77734375" style="45" customWidth="1"/>
    <col min="2" max="2" width="8.5546875" style="45" bestFit="1" customWidth="1"/>
    <col min="3" max="3" width="9.109375" style="46" customWidth="1"/>
    <col min="4" max="4" width="9.77734375" style="46" customWidth="1"/>
    <col min="5" max="5" width="8.77734375" style="41" customWidth="1"/>
    <col min="6" max="7" width="8.77734375" style="42" customWidth="1"/>
    <col min="8" max="8" width="8.88671875" style="67"/>
    <col min="9" max="9" width="3.77734375" style="67" customWidth="1"/>
    <col min="10" max="17" width="8.88671875" style="67"/>
    <col min="18" max="16384" width="8.88671875" style="44"/>
  </cols>
  <sheetData>
    <row r="1" spans="1:30" s="137" customFormat="1" ht="25.5">
      <c r="A1" s="133" t="s">
        <v>79</v>
      </c>
      <c r="B1" s="46"/>
      <c r="C1" s="46"/>
      <c r="D1" s="46"/>
      <c r="E1" s="134"/>
      <c r="F1" s="42"/>
      <c r="G1" s="42"/>
      <c r="H1" s="42"/>
      <c r="I1" s="42"/>
      <c r="J1" s="42"/>
      <c r="K1" s="135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</row>
    <row r="2" spans="1:30" s="43" customFormat="1" ht="15" customHeight="1">
      <c r="A2" s="39"/>
      <c r="B2" s="39"/>
      <c r="C2" s="39"/>
      <c r="D2" s="39"/>
      <c r="E2" s="39"/>
      <c r="F2" s="39"/>
      <c r="G2" s="39"/>
    </row>
    <row r="3" spans="1:30" s="43" customFormat="1" ht="15" customHeight="1">
      <c r="A3" s="277"/>
      <c r="B3" s="278" t="s">
        <v>269</v>
      </c>
      <c r="C3" s="279">
        <f>기본정보!C3</f>
        <v>0</v>
      </c>
      <c r="D3" s="278" t="s">
        <v>270</v>
      </c>
      <c r="E3" s="530">
        <f>기본정보!H3</f>
        <v>0</v>
      </c>
      <c r="F3" s="531"/>
      <c r="G3" s="278" t="s">
        <v>271</v>
      </c>
      <c r="H3" s="281">
        <f>기본정보!H8</f>
        <v>0</v>
      </c>
      <c r="I3" s="39"/>
    </row>
    <row r="4" spans="1:30" s="43" customFormat="1" ht="15" customHeight="1">
      <c r="A4" s="277"/>
      <c r="B4" s="278" t="s">
        <v>272</v>
      </c>
      <c r="C4" s="280">
        <f>기본정보!C8</f>
        <v>0</v>
      </c>
      <c r="D4" s="278" t="s">
        <v>273</v>
      </c>
      <c r="E4" s="528">
        <f>기본정보!H4</f>
        <v>0</v>
      </c>
      <c r="F4" s="529"/>
      <c r="G4" s="278" t="s">
        <v>274</v>
      </c>
      <c r="H4" s="281">
        <f>기본정보!H9</f>
        <v>0</v>
      </c>
      <c r="I4" s="39"/>
    </row>
    <row r="5" spans="1:30" s="43" customFormat="1" ht="15" customHeight="1">
      <c r="A5" s="277"/>
      <c r="D5" s="39"/>
      <c r="E5" s="39"/>
      <c r="F5" s="39"/>
      <c r="G5" s="39"/>
      <c r="H5" s="39"/>
      <c r="I5" s="39"/>
    </row>
    <row r="6" spans="1:30" s="48" customFormat="1" ht="15" customHeight="1">
      <c r="A6" s="40" t="s">
        <v>44</v>
      </c>
      <c r="B6" s="40"/>
      <c r="C6" s="41"/>
      <c r="D6" s="41"/>
      <c r="E6" s="66"/>
      <c r="F6" s="42"/>
      <c r="G6" s="41"/>
      <c r="J6" s="40" t="s">
        <v>468</v>
      </c>
      <c r="K6" s="40"/>
      <c r="L6" s="41"/>
      <c r="M6" s="41"/>
      <c r="N6" s="66"/>
      <c r="O6" s="155"/>
      <c r="P6" s="41"/>
    </row>
    <row r="7" spans="1:30" s="43" customFormat="1" ht="15" customHeight="1">
      <c r="B7" s="77"/>
      <c r="C7" s="77"/>
      <c r="D7" s="522" t="s">
        <v>59</v>
      </c>
      <c r="E7" s="523"/>
      <c r="F7" s="524" t="s">
        <v>222</v>
      </c>
      <c r="G7" s="525"/>
      <c r="H7" s="526"/>
      <c r="I7" s="48"/>
      <c r="K7" s="77"/>
      <c r="L7" s="77"/>
      <c r="M7" s="522" t="s">
        <v>59</v>
      </c>
      <c r="N7" s="523"/>
      <c r="O7" s="524" t="s">
        <v>222</v>
      </c>
      <c r="P7" s="525"/>
      <c r="Q7" s="526"/>
    </row>
    <row r="8" spans="1:30" s="43" customFormat="1" ht="15" customHeight="1">
      <c r="B8" s="78"/>
      <c r="C8" s="78"/>
      <c r="D8" s="75">
        <f>Calcu!E4</f>
        <v>0</v>
      </c>
      <c r="E8" s="76" t="s">
        <v>65</v>
      </c>
      <c r="F8" s="75" t="s">
        <v>60</v>
      </c>
      <c r="G8" s="75" t="s">
        <v>61</v>
      </c>
      <c r="H8" s="75" t="s">
        <v>62</v>
      </c>
      <c r="I8" s="48"/>
      <c r="K8" s="78"/>
      <c r="L8" s="78"/>
      <c r="M8" s="75">
        <f>Calcu_ADJ!E4</f>
        <v>0</v>
      </c>
      <c r="N8" s="76" t="s">
        <v>65</v>
      </c>
      <c r="O8" s="75" t="s">
        <v>60</v>
      </c>
      <c r="P8" s="75" t="s">
        <v>61</v>
      </c>
      <c r="Q8" s="75" t="s">
        <v>62</v>
      </c>
    </row>
    <row r="9" spans="1:30" s="43" customFormat="1" ht="15" customHeight="1">
      <c r="B9" s="516" t="s">
        <v>70</v>
      </c>
      <c r="C9" s="519" t="s">
        <v>63</v>
      </c>
      <c r="D9" s="199" t="str">
        <f>IF(Calcu!$C33=FALSE,"",Calcu!D33)</f>
        <v/>
      </c>
      <c r="E9" s="199" t="str">
        <f>IF(Calcu!$C33=FALSE,"",TEXT(Calcu!E33,Calcu!$N$5))</f>
        <v/>
      </c>
      <c r="F9" s="207" t="str">
        <f>IF(Calcu!$C33=FALSE,"",TEXT(Calcu!F33,Calcu!$N$5))</f>
        <v/>
      </c>
      <c r="G9" s="199" t="str">
        <f>IF(Calcu!$C33=FALSE,"",TEXT(Calcu!G33,Calcu!$N$5))</f>
        <v/>
      </c>
      <c r="H9" s="200" t="str">
        <f>IF(Calcu!$C33=FALSE,"",TEXT(Calcu!H33,Calcu!$N$5))</f>
        <v/>
      </c>
      <c r="I9" s="48"/>
      <c r="K9" s="516" t="s">
        <v>70</v>
      </c>
      <c r="L9" s="519" t="s">
        <v>63</v>
      </c>
      <c r="M9" s="199" t="str">
        <f>IF(Calcu_ADJ!$C33=FALSE,"",Calcu_ADJ!D33)</f>
        <v/>
      </c>
      <c r="N9" s="199" t="str">
        <f>IF(Calcu_ADJ!$C33=FALSE,"",TEXT(Calcu_ADJ!E33,Calcu_ADJ!$N$5))</f>
        <v/>
      </c>
      <c r="O9" s="207" t="str">
        <f>IF(Calcu_ADJ!$C33=FALSE,"",TEXT(Calcu_ADJ!F33,Calcu_ADJ!$N$5))</f>
        <v/>
      </c>
      <c r="P9" s="199" t="str">
        <f>IF(Calcu_ADJ!$C33=FALSE,"",TEXT(Calcu_ADJ!G33,Calcu_ADJ!$N$5))</f>
        <v/>
      </c>
      <c r="Q9" s="200" t="str">
        <f>IF(Calcu_ADJ!$C33=FALSE,"",TEXT(Calcu_ADJ!H33,Calcu_ADJ!$N$5))</f>
        <v/>
      </c>
    </row>
    <row r="10" spans="1:30" s="43" customFormat="1" ht="15" customHeight="1">
      <c r="B10" s="517"/>
      <c r="C10" s="520"/>
      <c r="D10" s="201" t="str">
        <f>IF(Calcu!$C34=FALSE,"",Calcu!D34)</f>
        <v/>
      </c>
      <c r="E10" s="201" t="str">
        <f>IF(Calcu!$C34=FALSE,"",TEXT(Calcu!E34,Calcu!$N$5))</f>
        <v/>
      </c>
      <c r="F10" s="208" t="str">
        <f>IF(Calcu!$C34=FALSE,"",TEXT(Calcu!F34,Calcu!$N$5))</f>
        <v/>
      </c>
      <c r="G10" s="201" t="str">
        <f>IF(Calcu!$C34=FALSE,"",TEXT(Calcu!G34,Calcu!$N$5))</f>
        <v/>
      </c>
      <c r="H10" s="202" t="str">
        <f>IF(Calcu!$C34=FALSE,"",TEXT(Calcu!H34,Calcu!$N$5))</f>
        <v/>
      </c>
      <c r="I10" s="48"/>
      <c r="K10" s="517"/>
      <c r="L10" s="520"/>
      <c r="M10" s="201" t="str">
        <f>IF(Calcu_ADJ!$C34=FALSE,"",Calcu_ADJ!D34)</f>
        <v/>
      </c>
      <c r="N10" s="201" t="str">
        <f>IF(Calcu_ADJ!$C34=FALSE,"",TEXT(Calcu_ADJ!E34,Calcu_ADJ!$N$5))</f>
        <v/>
      </c>
      <c r="O10" s="208" t="str">
        <f>IF(Calcu_ADJ!$C34=FALSE,"",TEXT(Calcu_ADJ!F34,Calcu_ADJ!$N$5))</f>
        <v/>
      </c>
      <c r="P10" s="201" t="str">
        <f>IF(Calcu_ADJ!$C34=FALSE,"",TEXT(Calcu_ADJ!G34,Calcu_ADJ!$N$5))</f>
        <v/>
      </c>
      <c r="Q10" s="202" t="str">
        <f>IF(Calcu_ADJ!$C34=FALSE,"",TEXT(Calcu_ADJ!H34,Calcu_ADJ!$N$5))</f>
        <v/>
      </c>
    </row>
    <row r="11" spans="1:30" s="43" customFormat="1" ht="15" customHeight="1">
      <c r="B11" s="517"/>
      <c r="C11" s="521"/>
      <c r="D11" s="203" t="str">
        <f>IF(Calcu!$C35=FALSE,"",Calcu!D35)</f>
        <v/>
      </c>
      <c r="E11" s="203" t="str">
        <f>IF(Calcu!$C35=FALSE,"",TEXT(Calcu!E35,Calcu!$N$5))</f>
        <v/>
      </c>
      <c r="F11" s="209" t="str">
        <f>IF(Calcu!$C35=FALSE,"",TEXT(Calcu!F35,Calcu!$N$5))</f>
        <v/>
      </c>
      <c r="G11" s="203" t="str">
        <f>IF(Calcu!$C35=FALSE,"",TEXT(Calcu!G35,Calcu!$N$5))</f>
        <v/>
      </c>
      <c r="H11" s="204" t="str">
        <f>IF(Calcu!$C35=FALSE,"",TEXT(Calcu!H35,Calcu!$N$5))</f>
        <v/>
      </c>
      <c r="I11" s="48"/>
      <c r="K11" s="517"/>
      <c r="L11" s="521"/>
      <c r="M11" s="203" t="str">
        <f>IF(Calcu_ADJ!$C35=FALSE,"",Calcu_ADJ!D35)</f>
        <v/>
      </c>
      <c r="N11" s="203" t="str">
        <f>IF(Calcu_ADJ!$C35=FALSE,"",TEXT(Calcu_ADJ!E35,Calcu_ADJ!$N$5))</f>
        <v/>
      </c>
      <c r="O11" s="209" t="str">
        <f>IF(Calcu_ADJ!$C35=FALSE,"",TEXT(Calcu_ADJ!F35,Calcu_ADJ!$N$5))</f>
        <v/>
      </c>
      <c r="P11" s="203" t="str">
        <f>IF(Calcu_ADJ!$C35=FALSE,"",TEXT(Calcu_ADJ!G35,Calcu_ADJ!$N$5))</f>
        <v/>
      </c>
      <c r="Q11" s="204" t="str">
        <f>IF(Calcu_ADJ!$C35=FALSE,"",TEXT(Calcu_ADJ!H35,Calcu_ADJ!$N$5))</f>
        <v/>
      </c>
    </row>
    <row r="12" spans="1:30" s="43" customFormat="1" ht="15" customHeight="1">
      <c r="B12" s="517"/>
      <c r="C12" s="519" t="s">
        <v>64</v>
      </c>
      <c r="D12" s="199" t="str">
        <f>IF(Calcu!$C36=FALSE,"",Calcu!D36)</f>
        <v/>
      </c>
      <c r="E12" s="199" t="str">
        <f>IF(Calcu!$C36=FALSE,"",TEXT(Calcu!E36,Calcu!$N$5))</f>
        <v/>
      </c>
      <c r="F12" s="207" t="str">
        <f>IF(Calcu!$C36=FALSE,"",TEXT(Calcu!F36,Calcu!$N$5))</f>
        <v/>
      </c>
      <c r="G12" s="199" t="str">
        <f>IF(Calcu!$C36=FALSE,"",TEXT(Calcu!G36,Calcu!$N$5))</f>
        <v/>
      </c>
      <c r="H12" s="200" t="str">
        <f>IF(Calcu!$C36=FALSE,"",TEXT(Calcu!H36,Calcu!$N$5))</f>
        <v/>
      </c>
      <c r="I12" s="48"/>
      <c r="K12" s="517"/>
      <c r="L12" s="519" t="s">
        <v>64</v>
      </c>
      <c r="M12" s="199" t="str">
        <f>IF(Calcu_ADJ!$C36=FALSE,"",Calcu_ADJ!D36)</f>
        <v/>
      </c>
      <c r="N12" s="199" t="str">
        <f>IF(Calcu_ADJ!$C36=FALSE,"",TEXT(Calcu_ADJ!E36,Calcu_ADJ!$N$5))</f>
        <v/>
      </c>
      <c r="O12" s="207" t="str">
        <f>IF(Calcu_ADJ!$C36=FALSE,"",TEXT(Calcu_ADJ!F36,Calcu_ADJ!$N$5))</f>
        <v/>
      </c>
      <c r="P12" s="199" t="str">
        <f>IF(Calcu_ADJ!$C36=FALSE,"",TEXT(Calcu_ADJ!G36,Calcu_ADJ!$N$5))</f>
        <v/>
      </c>
      <c r="Q12" s="200" t="str">
        <f>IF(Calcu_ADJ!$C36=FALSE,"",TEXT(Calcu_ADJ!H36,Calcu_ADJ!$N$5))</f>
        <v/>
      </c>
    </row>
    <row r="13" spans="1:30" s="43" customFormat="1" ht="15" customHeight="1">
      <c r="B13" s="517"/>
      <c r="C13" s="520"/>
      <c r="D13" s="201" t="str">
        <f>IF(Calcu!$C37=FALSE,"",Calcu!D37)</f>
        <v/>
      </c>
      <c r="E13" s="201" t="str">
        <f>IF(Calcu!$C37=FALSE,"",TEXT(Calcu!E37,Calcu!$N$5))</f>
        <v/>
      </c>
      <c r="F13" s="208" t="str">
        <f>IF(Calcu!$C37=FALSE,"",TEXT(Calcu!F37,Calcu!$N$5))</f>
        <v/>
      </c>
      <c r="G13" s="201" t="str">
        <f>IF(Calcu!$C37=FALSE,"",TEXT(Calcu!G37,Calcu!$N$5))</f>
        <v/>
      </c>
      <c r="H13" s="202" t="str">
        <f>IF(Calcu!$C37=FALSE,"",TEXT(Calcu!H37,Calcu!$N$5))</f>
        <v/>
      </c>
      <c r="I13" s="48"/>
      <c r="K13" s="517"/>
      <c r="L13" s="520"/>
      <c r="M13" s="201" t="str">
        <f>IF(Calcu_ADJ!$C37=FALSE,"",Calcu_ADJ!D37)</f>
        <v/>
      </c>
      <c r="N13" s="201" t="str">
        <f>IF(Calcu_ADJ!$C37=FALSE,"",TEXT(Calcu_ADJ!E37,Calcu_ADJ!$N$5))</f>
        <v/>
      </c>
      <c r="O13" s="208" t="str">
        <f>IF(Calcu_ADJ!$C37=FALSE,"",TEXT(Calcu_ADJ!F37,Calcu_ADJ!$N$5))</f>
        <v/>
      </c>
      <c r="P13" s="201" t="str">
        <f>IF(Calcu_ADJ!$C37=FALSE,"",TEXT(Calcu_ADJ!G37,Calcu_ADJ!$N$5))</f>
        <v/>
      </c>
      <c r="Q13" s="202" t="str">
        <f>IF(Calcu_ADJ!$C37=FALSE,"",TEXT(Calcu_ADJ!H37,Calcu_ADJ!$N$5))</f>
        <v/>
      </c>
    </row>
    <row r="14" spans="1:30" s="43" customFormat="1" ht="15" customHeight="1">
      <c r="B14" s="517"/>
      <c r="C14" s="520"/>
      <c r="D14" s="201" t="str">
        <f>IF(Calcu!$C38=FALSE,"",Calcu!D38)</f>
        <v/>
      </c>
      <c r="E14" s="201" t="str">
        <f>IF(Calcu!$C38=FALSE,"",TEXT(Calcu!E38,Calcu!$N$5))</f>
        <v/>
      </c>
      <c r="F14" s="208" t="str">
        <f>IF(Calcu!$C38=FALSE,"",TEXT(Calcu!F38,Calcu!$N$5))</f>
        <v/>
      </c>
      <c r="G14" s="201" t="str">
        <f>IF(Calcu!$C38=FALSE,"",TEXT(Calcu!G38,Calcu!$N$5))</f>
        <v/>
      </c>
      <c r="H14" s="202" t="str">
        <f>IF(Calcu!$C38=FALSE,"",TEXT(Calcu!H38,Calcu!$N$5))</f>
        <v/>
      </c>
      <c r="I14" s="48"/>
      <c r="K14" s="517"/>
      <c r="L14" s="520"/>
      <c r="M14" s="201" t="str">
        <f>IF(Calcu_ADJ!$C38=FALSE,"",Calcu_ADJ!D38)</f>
        <v/>
      </c>
      <c r="N14" s="201" t="str">
        <f>IF(Calcu_ADJ!$C38=FALSE,"",TEXT(Calcu_ADJ!E38,Calcu_ADJ!$N$5))</f>
        <v/>
      </c>
      <c r="O14" s="208" t="str">
        <f>IF(Calcu_ADJ!$C38=FALSE,"",TEXT(Calcu_ADJ!F38,Calcu_ADJ!$N$5))</f>
        <v/>
      </c>
      <c r="P14" s="201" t="str">
        <f>IF(Calcu_ADJ!$C38=FALSE,"",TEXT(Calcu_ADJ!G38,Calcu_ADJ!$N$5))</f>
        <v/>
      </c>
      <c r="Q14" s="202" t="str">
        <f>IF(Calcu_ADJ!$C38=FALSE,"",TEXT(Calcu_ADJ!H38,Calcu_ADJ!$N$5))</f>
        <v/>
      </c>
    </row>
    <row r="15" spans="1:30" s="43" customFormat="1" ht="15" customHeight="1">
      <c r="B15" s="517"/>
      <c r="C15" s="520"/>
      <c r="D15" s="201" t="str">
        <f>IF(Calcu!$C39=FALSE,"",Calcu!D39)</f>
        <v/>
      </c>
      <c r="E15" s="201" t="str">
        <f>IF(Calcu!$C39=FALSE,"",TEXT(Calcu!E39,Calcu!$N$5))</f>
        <v/>
      </c>
      <c r="F15" s="208" t="str">
        <f>IF(Calcu!$C39=FALSE,"",TEXT(Calcu!F39,Calcu!$N$5))</f>
        <v/>
      </c>
      <c r="G15" s="201" t="str">
        <f>IF(Calcu!$C39=FALSE,"",TEXT(Calcu!G39,Calcu!$N$5))</f>
        <v/>
      </c>
      <c r="H15" s="202" t="str">
        <f>IF(Calcu!$C39=FALSE,"",TEXT(Calcu!H39,Calcu!$N$5))</f>
        <v/>
      </c>
      <c r="I15" s="48"/>
      <c r="K15" s="517"/>
      <c r="L15" s="520"/>
      <c r="M15" s="201" t="str">
        <f>IF(Calcu_ADJ!$C39=FALSE,"",Calcu_ADJ!D39)</f>
        <v/>
      </c>
      <c r="N15" s="201" t="str">
        <f>IF(Calcu_ADJ!$C39=FALSE,"",TEXT(Calcu_ADJ!E39,Calcu_ADJ!$N$5))</f>
        <v/>
      </c>
      <c r="O15" s="208" t="str">
        <f>IF(Calcu_ADJ!$C39=FALSE,"",TEXT(Calcu_ADJ!F39,Calcu_ADJ!$N$5))</f>
        <v/>
      </c>
      <c r="P15" s="201" t="str">
        <f>IF(Calcu_ADJ!$C39=FALSE,"",TEXT(Calcu_ADJ!G39,Calcu_ADJ!$N$5))</f>
        <v/>
      </c>
      <c r="Q15" s="202" t="str">
        <f>IF(Calcu_ADJ!$C39=FALSE,"",TEXT(Calcu_ADJ!H39,Calcu_ADJ!$N$5))</f>
        <v/>
      </c>
    </row>
    <row r="16" spans="1:30" s="43" customFormat="1" ht="15" customHeight="1">
      <c r="B16" s="517"/>
      <c r="C16" s="520"/>
      <c r="D16" s="201" t="str">
        <f>IF(Calcu!$C40=FALSE,"",Calcu!D40)</f>
        <v/>
      </c>
      <c r="E16" s="201" t="str">
        <f>IF(Calcu!$C40=FALSE,"",TEXT(Calcu!E40,Calcu!$N$5))</f>
        <v/>
      </c>
      <c r="F16" s="208" t="str">
        <f>IF(Calcu!$C40=FALSE,"",TEXT(Calcu!F40,Calcu!$N$5))</f>
        <v/>
      </c>
      <c r="G16" s="201" t="str">
        <f>IF(Calcu!$C40=FALSE,"",TEXT(Calcu!G40,Calcu!$N$5))</f>
        <v/>
      </c>
      <c r="H16" s="202" t="str">
        <f>IF(Calcu!$C40=FALSE,"",TEXT(Calcu!H40,Calcu!$N$5))</f>
        <v/>
      </c>
      <c r="I16" s="48"/>
      <c r="K16" s="517"/>
      <c r="L16" s="520"/>
      <c r="M16" s="201" t="str">
        <f>IF(Calcu_ADJ!$C40=FALSE,"",Calcu_ADJ!D40)</f>
        <v/>
      </c>
      <c r="N16" s="201" t="str">
        <f>IF(Calcu_ADJ!$C40=FALSE,"",TEXT(Calcu_ADJ!E40,Calcu_ADJ!$N$5))</f>
        <v/>
      </c>
      <c r="O16" s="208" t="str">
        <f>IF(Calcu_ADJ!$C40=FALSE,"",TEXT(Calcu_ADJ!F40,Calcu_ADJ!$N$5))</f>
        <v/>
      </c>
      <c r="P16" s="201" t="str">
        <f>IF(Calcu_ADJ!$C40=FALSE,"",TEXT(Calcu_ADJ!G40,Calcu_ADJ!$N$5))</f>
        <v/>
      </c>
      <c r="Q16" s="202" t="str">
        <f>IF(Calcu_ADJ!$C40=FALSE,"",TEXT(Calcu_ADJ!H40,Calcu_ADJ!$N$5))</f>
        <v/>
      </c>
    </row>
    <row r="17" spans="2:17" s="43" customFormat="1" ht="15" customHeight="1">
      <c r="B17" s="517"/>
      <c r="C17" s="520"/>
      <c r="D17" s="201" t="str">
        <f>IF(Calcu!$C41=FALSE,"",Calcu!D41)</f>
        <v/>
      </c>
      <c r="E17" s="201" t="str">
        <f>IF(Calcu!$C41=FALSE,"",TEXT(Calcu!E41,Calcu!$N$5))</f>
        <v/>
      </c>
      <c r="F17" s="208" t="str">
        <f>IF(Calcu!$C41=FALSE,"",TEXT(Calcu!F41,Calcu!$N$5))</f>
        <v/>
      </c>
      <c r="G17" s="201" t="str">
        <f>IF(Calcu!$C41=FALSE,"",TEXT(Calcu!G41,Calcu!$N$5))</f>
        <v/>
      </c>
      <c r="H17" s="202" t="str">
        <f>IF(Calcu!$C41=FALSE,"",TEXT(Calcu!H41,Calcu!$N$5))</f>
        <v/>
      </c>
      <c r="I17" s="48"/>
      <c r="K17" s="517"/>
      <c r="L17" s="520"/>
      <c r="M17" s="201" t="str">
        <f>IF(Calcu_ADJ!$C41=FALSE,"",Calcu_ADJ!D41)</f>
        <v/>
      </c>
      <c r="N17" s="201" t="str">
        <f>IF(Calcu_ADJ!$C41=FALSE,"",TEXT(Calcu_ADJ!E41,Calcu_ADJ!$N$5))</f>
        <v/>
      </c>
      <c r="O17" s="208" t="str">
        <f>IF(Calcu_ADJ!$C41=FALSE,"",TEXT(Calcu_ADJ!F41,Calcu_ADJ!$N$5))</f>
        <v/>
      </c>
      <c r="P17" s="201" t="str">
        <f>IF(Calcu_ADJ!$C41=FALSE,"",TEXT(Calcu_ADJ!G41,Calcu_ADJ!$N$5))</f>
        <v/>
      </c>
      <c r="Q17" s="202" t="str">
        <f>IF(Calcu_ADJ!$C41=FALSE,"",TEXT(Calcu_ADJ!H41,Calcu_ADJ!$N$5))</f>
        <v/>
      </c>
    </row>
    <row r="18" spans="2:17" s="43" customFormat="1" ht="15" customHeight="1">
      <c r="B18" s="517"/>
      <c r="C18" s="520"/>
      <c r="D18" s="201" t="str">
        <f>IF(Calcu!$C42=FALSE,"",Calcu!D42)</f>
        <v/>
      </c>
      <c r="E18" s="201" t="str">
        <f>IF(Calcu!$C42=FALSE,"",TEXT(Calcu!E42,Calcu!$N$5))</f>
        <v/>
      </c>
      <c r="F18" s="208" t="str">
        <f>IF(Calcu!$C42=FALSE,"",TEXT(Calcu!F42,Calcu!$N$5))</f>
        <v/>
      </c>
      <c r="G18" s="201" t="str">
        <f>IF(Calcu!$C42=FALSE,"",TEXT(Calcu!G42,Calcu!$N$5))</f>
        <v/>
      </c>
      <c r="H18" s="202" t="str">
        <f>IF(Calcu!$C42=FALSE,"",TEXT(Calcu!H42,Calcu!$N$5))</f>
        <v/>
      </c>
      <c r="I18" s="48"/>
      <c r="K18" s="517"/>
      <c r="L18" s="520"/>
      <c r="M18" s="201" t="str">
        <f>IF(Calcu_ADJ!$C42=FALSE,"",Calcu_ADJ!D42)</f>
        <v/>
      </c>
      <c r="N18" s="201" t="str">
        <f>IF(Calcu_ADJ!$C42=FALSE,"",TEXT(Calcu_ADJ!E42,Calcu_ADJ!$N$5))</f>
        <v/>
      </c>
      <c r="O18" s="208" t="str">
        <f>IF(Calcu_ADJ!$C42=FALSE,"",TEXT(Calcu_ADJ!F42,Calcu_ADJ!$N$5))</f>
        <v/>
      </c>
      <c r="P18" s="201" t="str">
        <f>IF(Calcu_ADJ!$C42=FALSE,"",TEXT(Calcu_ADJ!G42,Calcu_ADJ!$N$5))</f>
        <v/>
      </c>
      <c r="Q18" s="202" t="str">
        <f>IF(Calcu_ADJ!$C42=FALSE,"",TEXT(Calcu_ADJ!H42,Calcu_ADJ!$N$5))</f>
        <v/>
      </c>
    </row>
    <row r="19" spans="2:17" s="43" customFormat="1" ht="15" customHeight="1">
      <c r="B19" s="517"/>
      <c r="C19" s="520"/>
      <c r="D19" s="201" t="str">
        <f>IF(Calcu!$C43=FALSE,"",Calcu!D43)</f>
        <v/>
      </c>
      <c r="E19" s="201" t="str">
        <f>IF(Calcu!$C43=FALSE,"",TEXT(Calcu!E43,Calcu!$N$5))</f>
        <v/>
      </c>
      <c r="F19" s="208" t="str">
        <f>IF(Calcu!$C43=FALSE,"",TEXT(Calcu!F43,Calcu!$N$5))</f>
        <v/>
      </c>
      <c r="G19" s="201" t="str">
        <f>IF(Calcu!$C43=FALSE,"",TEXT(Calcu!G43,Calcu!$N$5))</f>
        <v/>
      </c>
      <c r="H19" s="202" t="str">
        <f>IF(Calcu!$C43=FALSE,"",TEXT(Calcu!H43,Calcu!$N$5))</f>
        <v/>
      </c>
      <c r="I19" s="48"/>
      <c r="K19" s="517"/>
      <c r="L19" s="520"/>
      <c r="M19" s="201" t="str">
        <f>IF(Calcu_ADJ!$C43=FALSE,"",Calcu_ADJ!D43)</f>
        <v/>
      </c>
      <c r="N19" s="201" t="str">
        <f>IF(Calcu_ADJ!$C43=FALSE,"",TEXT(Calcu_ADJ!E43,Calcu_ADJ!$N$5))</f>
        <v/>
      </c>
      <c r="O19" s="208" t="str">
        <f>IF(Calcu_ADJ!$C43=FALSE,"",TEXT(Calcu_ADJ!F43,Calcu_ADJ!$N$5))</f>
        <v/>
      </c>
      <c r="P19" s="201" t="str">
        <f>IF(Calcu_ADJ!$C43=FALSE,"",TEXT(Calcu_ADJ!G43,Calcu_ADJ!$N$5))</f>
        <v/>
      </c>
      <c r="Q19" s="202" t="str">
        <f>IF(Calcu_ADJ!$C43=FALSE,"",TEXT(Calcu_ADJ!H43,Calcu_ADJ!$N$5))</f>
        <v/>
      </c>
    </row>
    <row r="20" spans="2:17" s="43" customFormat="1" ht="15" customHeight="1">
      <c r="B20" s="517"/>
      <c r="C20" s="520"/>
      <c r="D20" s="201" t="str">
        <f>IF(Calcu!$C44=FALSE,"",Calcu!D44)</f>
        <v/>
      </c>
      <c r="E20" s="201" t="str">
        <f>IF(Calcu!$C44=FALSE,"",TEXT(Calcu!E44,Calcu!$N$5))</f>
        <v/>
      </c>
      <c r="F20" s="208" t="str">
        <f>IF(Calcu!$C44=FALSE,"",TEXT(Calcu!F44,Calcu!$N$5))</f>
        <v/>
      </c>
      <c r="G20" s="201" t="str">
        <f>IF(Calcu!$C44=FALSE,"",TEXT(Calcu!G44,Calcu!$N$5))</f>
        <v/>
      </c>
      <c r="H20" s="202" t="str">
        <f>IF(Calcu!$C44=FALSE,"",TEXT(Calcu!H44,Calcu!$N$5))</f>
        <v/>
      </c>
      <c r="I20" s="48"/>
      <c r="K20" s="517"/>
      <c r="L20" s="520"/>
      <c r="M20" s="201" t="str">
        <f>IF(Calcu_ADJ!$C44=FALSE,"",Calcu_ADJ!D44)</f>
        <v/>
      </c>
      <c r="N20" s="201" t="str">
        <f>IF(Calcu_ADJ!$C44=FALSE,"",TEXT(Calcu_ADJ!E44,Calcu_ADJ!$N$5))</f>
        <v/>
      </c>
      <c r="O20" s="208" t="str">
        <f>IF(Calcu_ADJ!$C44=FALSE,"",TEXT(Calcu_ADJ!F44,Calcu_ADJ!$N$5))</f>
        <v/>
      </c>
      <c r="P20" s="201" t="str">
        <f>IF(Calcu_ADJ!$C44=FALSE,"",TEXT(Calcu_ADJ!G44,Calcu_ADJ!$N$5))</f>
        <v/>
      </c>
      <c r="Q20" s="202" t="str">
        <f>IF(Calcu_ADJ!$C44=FALSE,"",TEXT(Calcu_ADJ!H44,Calcu_ADJ!$N$5))</f>
        <v/>
      </c>
    </row>
    <row r="21" spans="2:17" s="43" customFormat="1" ht="15" customHeight="1">
      <c r="B21" s="517"/>
      <c r="C21" s="520"/>
      <c r="D21" s="201" t="str">
        <f>IF(Calcu!$C45=FALSE,"",Calcu!D45)</f>
        <v/>
      </c>
      <c r="E21" s="201" t="str">
        <f>IF(Calcu!$C45=FALSE,"",TEXT(Calcu!E45,Calcu!$N$5))</f>
        <v/>
      </c>
      <c r="F21" s="208" t="str">
        <f>IF(Calcu!$C45=FALSE,"",TEXT(Calcu!F45,Calcu!$N$5))</f>
        <v/>
      </c>
      <c r="G21" s="201" t="str">
        <f>IF(Calcu!$C45=FALSE,"",TEXT(Calcu!G45,Calcu!$N$5))</f>
        <v/>
      </c>
      <c r="H21" s="202" t="str">
        <f>IF(Calcu!$C45=FALSE,"",TEXT(Calcu!H45,Calcu!$N$5))</f>
        <v/>
      </c>
      <c r="I21" s="48"/>
      <c r="K21" s="517"/>
      <c r="L21" s="520"/>
      <c r="M21" s="201" t="str">
        <f>IF(Calcu_ADJ!$C45=FALSE,"",Calcu_ADJ!D45)</f>
        <v/>
      </c>
      <c r="N21" s="201" t="str">
        <f>IF(Calcu_ADJ!$C45=FALSE,"",TEXT(Calcu_ADJ!E45,Calcu_ADJ!$N$5))</f>
        <v/>
      </c>
      <c r="O21" s="208" t="str">
        <f>IF(Calcu_ADJ!$C45=FALSE,"",TEXT(Calcu_ADJ!F45,Calcu_ADJ!$N$5))</f>
        <v/>
      </c>
      <c r="P21" s="201" t="str">
        <f>IF(Calcu_ADJ!$C45=FALSE,"",TEXT(Calcu_ADJ!G45,Calcu_ADJ!$N$5))</f>
        <v/>
      </c>
      <c r="Q21" s="202" t="str">
        <f>IF(Calcu_ADJ!$C45=FALSE,"",TEXT(Calcu_ADJ!H45,Calcu_ADJ!$N$5))</f>
        <v/>
      </c>
    </row>
    <row r="22" spans="2:17" s="43" customFormat="1" ht="15" customHeight="1">
      <c r="B22" s="517"/>
      <c r="C22" s="520"/>
      <c r="D22" s="201" t="str">
        <f>IF(Calcu!$C46=FALSE,"",Calcu!D46)</f>
        <v/>
      </c>
      <c r="E22" s="201" t="str">
        <f>IF(Calcu!$C46=FALSE,"",TEXT(Calcu!E46,Calcu!$N$5))</f>
        <v/>
      </c>
      <c r="F22" s="208" t="str">
        <f>IF(Calcu!$C46=FALSE,"",TEXT(Calcu!F46,Calcu!$N$5))</f>
        <v/>
      </c>
      <c r="G22" s="201" t="str">
        <f>IF(Calcu!$C46=FALSE,"",TEXT(Calcu!G46,Calcu!$N$5))</f>
        <v/>
      </c>
      <c r="H22" s="202" t="str">
        <f>IF(Calcu!$C46=FALSE,"",TEXT(Calcu!H46,Calcu!$N$5))</f>
        <v/>
      </c>
      <c r="I22" s="48"/>
      <c r="K22" s="517"/>
      <c r="L22" s="520"/>
      <c r="M22" s="201" t="str">
        <f>IF(Calcu_ADJ!$C46=FALSE,"",Calcu_ADJ!D46)</f>
        <v/>
      </c>
      <c r="N22" s="201" t="str">
        <f>IF(Calcu_ADJ!$C46=FALSE,"",TEXT(Calcu_ADJ!E46,Calcu_ADJ!$N$5))</f>
        <v/>
      </c>
      <c r="O22" s="208" t="str">
        <f>IF(Calcu_ADJ!$C46=FALSE,"",TEXT(Calcu_ADJ!F46,Calcu_ADJ!$N$5))</f>
        <v/>
      </c>
      <c r="P22" s="201" t="str">
        <f>IF(Calcu_ADJ!$C46=FALSE,"",TEXT(Calcu_ADJ!G46,Calcu_ADJ!$N$5))</f>
        <v/>
      </c>
      <c r="Q22" s="202" t="str">
        <f>IF(Calcu_ADJ!$C46=FALSE,"",TEXT(Calcu_ADJ!H46,Calcu_ADJ!$N$5))</f>
        <v/>
      </c>
    </row>
    <row r="23" spans="2:17" s="43" customFormat="1" ht="15" customHeight="1">
      <c r="B23" s="517"/>
      <c r="C23" s="520"/>
      <c r="D23" s="201" t="str">
        <f>IF(Calcu!$C47=FALSE,"",Calcu!D47)</f>
        <v/>
      </c>
      <c r="E23" s="201" t="str">
        <f>IF(Calcu!$C47=FALSE,"",TEXT(Calcu!E47,Calcu!$N$5))</f>
        <v/>
      </c>
      <c r="F23" s="208" t="str">
        <f>IF(Calcu!$C47=FALSE,"",TEXT(Calcu!F47,Calcu!$N$5))</f>
        <v/>
      </c>
      <c r="G23" s="201" t="str">
        <f>IF(Calcu!$C47=FALSE,"",TEXT(Calcu!G47,Calcu!$N$5))</f>
        <v/>
      </c>
      <c r="H23" s="202" t="str">
        <f>IF(Calcu!$C47=FALSE,"",TEXT(Calcu!H47,Calcu!$N$5))</f>
        <v/>
      </c>
      <c r="I23" s="48"/>
      <c r="K23" s="517"/>
      <c r="L23" s="520"/>
      <c r="M23" s="201" t="str">
        <f>IF(Calcu_ADJ!$C47=FALSE,"",Calcu_ADJ!D47)</f>
        <v/>
      </c>
      <c r="N23" s="201" t="str">
        <f>IF(Calcu_ADJ!$C47=FALSE,"",TEXT(Calcu_ADJ!E47,Calcu_ADJ!$N$5))</f>
        <v/>
      </c>
      <c r="O23" s="208" t="str">
        <f>IF(Calcu_ADJ!$C47=FALSE,"",TEXT(Calcu_ADJ!F47,Calcu_ADJ!$N$5))</f>
        <v/>
      </c>
      <c r="P23" s="201" t="str">
        <f>IF(Calcu_ADJ!$C47=FALSE,"",TEXT(Calcu_ADJ!G47,Calcu_ADJ!$N$5))</f>
        <v/>
      </c>
      <c r="Q23" s="202" t="str">
        <f>IF(Calcu_ADJ!$C47=FALSE,"",TEXT(Calcu_ADJ!H47,Calcu_ADJ!$N$5))</f>
        <v/>
      </c>
    </row>
    <row r="24" spans="2:17" s="43" customFormat="1" ht="15" customHeight="1">
      <c r="B24" s="517"/>
      <c r="C24" s="520"/>
      <c r="D24" s="201" t="str">
        <f>IF(Calcu!$C48=FALSE,"",Calcu!D48)</f>
        <v/>
      </c>
      <c r="E24" s="201" t="str">
        <f>IF(Calcu!$C48=FALSE,"",TEXT(Calcu!E48,Calcu!$N$5))</f>
        <v/>
      </c>
      <c r="F24" s="208" t="str">
        <f>IF(Calcu!$C48=FALSE,"",TEXT(Calcu!F48,Calcu!$N$5))</f>
        <v/>
      </c>
      <c r="G24" s="201" t="str">
        <f>IF(Calcu!$C48=FALSE,"",TEXT(Calcu!G48,Calcu!$N$5))</f>
        <v/>
      </c>
      <c r="H24" s="202" t="str">
        <f>IF(Calcu!$C48=FALSE,"",TEXT(Calcu!H48,Calcu!$N$5))</f>
        <v/>
      </c>
      <c r="I24" s="48"/>
      <c r="K24" s="517"/>
      <c r="L24" s="520"/>
      <c r="M24" s="201" t="str">
        <f>IF(Calcu_ADJ!$C48=FALSE,"",Calcu_ADJ!D48)</f>
        <v/>
      </c>
      <c r="N24" s="201" t="str">
        <f>IF(Calcu_ADJ!$C48=FALSE,"",TEXT(Calcu_ADJ!E48,Calcu_ADJ!$N$5))</f>
        <v/>
      </c>
      <c r="O24" s="208" t="str">
        <f>IF(Calcu_ADJ!$C48=FALSE,"",TEXT(Calcu_ADJ!F48,Calcu_ADJ!$N$5))</f>
        <v/>
      </c>
      <c r="P24" s="201" t="str">
        <f>IF(Calcu_ADJ!$C48=FALSE,"",TEXT(Calcu_ADJ!G48,Calcu_ADJ!$N$5))</f>
        <v/>
      </c>
      <c r="Q24" s="202" t="str">
        <f>IF(Calcu_ADJ!$C48=FALSE,"",TEXT(Calcu_ADJ!H48,Calcu_ADJ!$N$5))</f>
        <v/>
      </c>
    </row>
    <row r="25" spans="2:17" s="43" customFormat="1" ht="15" customHeight="1">
      <c r="B25" s="517"/>
      <c r="C25" s="520"/>
      <c r="D25" s="201" t="str">
        <f>IF(Calcu!$C49=FALSE,"",Calcu!D49)</f>
        <v/>
      </c>
      <c r="E25" s="201" t="str">
        <f>IF(Calcu!$C49=FALSE,"",TEXT(Calcu!E49,Calcu!$N$5))</f>
        <v/>
      </c>
      <c r="F25" s="208" t="str">
        <f>IF(Calcu!$C49=FALSE,"",TEXT(Calcu!F49,Calcu!$N$5))</f>
        <v/>
      </c>
      <c r="G25" s="201" t="str">
        <f>IF(Calcu!$C49=FALSE,"",TEXT(Calcu!G49,Calcu!$N$5))</f>
        <v/>
      </c>
      <c r="H25" s="202" t="str">
        <f>IF(Calcu!$C49=FALSE,"",TEXT(Calcu!H49,Calcu!$N$5))</f>
        <v/>
      </c>
      <c r="I25" s="48"/>
      <c r="K25" s="517"/>
      <c r="L25" s="520"/>
      <c r="M25" s="201" t="str">
        <f>IF(Calcu_ADJ!$C49=FALSE,"",Calcu_ADJ!D49)</f>
        <v/>
      </c>
      <c r="N25" s="201" t="str">
        <f>IF(Calcu_ADJ!$C49=FALSE,"",TEXT(Calcu_ADJ!E49,Calcu_ADJ!$N$5))</f>
        <v/>
      </c>
      <c r="O25" s="208" t="str">
        <f>IF(Calcu_ADJ!$C49=FALSE,"",TEXT(Calcu_ADJ!F49,Calcu_ADJ!$N$5))</f>
        <v/>
      </c>
      <c r="P25" s="201" t="str">
        <f>IF(Calcu_ADJ!$C49=FALSE,"",TEXT(Calcu_ADJ!G49,Calcu_ADJ!$N$5))</f>
        <v/>
      </c>
      <c r="Q25" s="202" t="str">
        <f>IF(Calcu_ADJ!$C49=FALSE,"",TEXT(Calcu_ADJ!H49,Calcu_ADJ!$N$5))</f>
        <v/>
      </c>
    </row>
    <row r="26" spans="2:17" s="43" customFormat="1" ht="15" customHeight="1">
      <c r="B26" s="517"/>
      <c r="C26" s="520"/>
      <c r="D26" s="201" t="str">
        <f>IF(Calcu!$C50=FALSE,"",Calcu!D50)</f>
        <v/>
      </c>
      <c r="E26" s="201" t="str">
        <f>IF(Calcu!$C50=FALSE,"",TEXT(Calcu!E50,Calcu!$N$5))</f>
        <v/>
      </c>
      <c r="F26" s="208" t="str">
        <f>IF(Calcu!$C50=FALSE,"",TEXT(Calcu!F50,Calcu!$N$5))</f>
        <v/>
      </c>
      <c r="G26" s="201" t="str">
        <f>IF(Calcu!$C50=FALSE,"",TEXT(Calcu!G50,Calcu!$N$5))</f>
        <v/>
      </c>
      <c r="H26" s="202" t="str">
        <f>IF(Calcu!$C50=FALSE,"",TEXT(Calcu!H50,Calcu!$N$5))</f>
        <v/>
      </c>
      <c r="I26" s="48"/>
      <c r="K26" s="517"/>
      <c r="L26" s="520"/>
      <c r="M26" s="201" t="str">
        <f>IF(Calcu_ADJ!$C50=FALSE,"",Calcu_ADJ!D50)</f>
        <v/>
      </c>
      <c r="N26" s="201" t="str">
        <f>IF(Calcu_ADJ!$C50=FALSE,"",TEXT(Calcu_ADJ!E50,Calcu_ADJ!$N$5))</f>
        <v/>
      </c>
      <c r="O26" s="208" t="str">
        <f>IF(Calcu_ADJ!$C50=FALSE,"",TEXT(Calcu_ADJ!F50,Calcu_ADJ!$N$5))</f>
        <v/>
      </c>
      <c r="P26" s="201" t="str">
        <f>IF(Calcu_ADJ!$C50=FALSE,"",TEXT(Calcu_ADJ!G50,Calcu_ADJ!$N$5))</f>
        <v/>
      </c>
      <c r="Q26" s="202" t="str">
        <f>IF(Calcu_ADJ!$C50=FALSE,"",TEXT(Calcu_ADJ!H50,Calcu_ADJ!$N$5))</f>
        <v/>
      </c>
    </row>
    <row r="27" spans="2:17" s="43" customFormat="1" ht="15" customHeight="1">
      <c r="B27" s="517"/>
      <c r="C27" s="520"/>
      <c r="D27" s="201" t="str">
        <f>IF(Calcu!$C51=FALSE,"",Calcu!D51)</f>
        <v/>
      </c>
      <c r="E27" s="201" t="str">
        <f>IF(Calcu!$C51=FALSE,"",TEXT(Calcu!E51,Calcu!$N$5))</f>
        <v/>
      </c>
      <c r="F27" s="208" t="str">
        <f>IF(Calcu!$C51=FALSE,"",TEXT(Calcu!F51,Calcu!$N$5))</f>
        <v/>
      </c>
      <c r="G27" s="201" t="str">
        <f>IF(Calcu!$C51=FALSE,"",TEXT(Calcu!G51,Calcu!$N$5))</f>
        <v/>
      </c>
      <c r="H27" s="202" t="str">
        <f>IF(Calcu!$C51=FALSE,"",TEXT(Calcu!H51,Calcu!$N$5))</f>
        <v/>
      </c>
      <c r="I27" s="48"/>
      <c r="K27" s="517"/>
      <c r="L27" s="520"/>
      <c r="M27" s="201" t="str">
        <f>IF(Calcu_ADJ!$C51=FALSE,"",Calcu_ADJ!D51)</f>
        <v/>
      </c>
      <c r="N27" s="201" t="str">
        <f>IF(Calcu_ADJ!$C51=FALSE,"",TEXT(Calcu_ADJ!E51,Calcu_ADJ!$N$5))</f>
        <v/>
      </c>
      <c r="O27" s="208" t="str">
        <f>IF(Calcu_ADJ!$C51=FALSE,"",TEXT(Calcu_ADJ!F51,Calcu_ADJ!$N$5))</f>
        <v/>
      </c>
      <c r="P27" s="201" t="str">
        <f>IF(Calcu_ADJ!$C51=FALSE,"",TEXT(Calcu_ADJ!G51,Calcu_ADJ!$N$5))</f>
        <v/>
      </c>
      <c r="Q27" s="202" t="str">
        <f>IF(Calcu_ADJ!$C51=FALSE,"",TEXT(Calcu_ADJ!H51,Calcu_ADJ!$N$5))</f>
        <v/>
      </c>
    </row>
    <row r="28" spans="2:17" s="43" customFormat="1" ht="15" customHeight="1">
      <c r="B28" s="517"/>
      <c r="C28" s="520"/>
      <c r="D28" s="201" t="str">
        <f>IF(Calcu!$C52=FALSE,"",Calcu!D52)</f>
        <v/>
      </c>
      <c r="E28" s="201" t="str">
        <f>IF(Calcu!$C52=FALSE,"",TEXT(Calcu!E52,Calcu!$N$5))</f>
        <v/>
      </c>
      <c r="F28" s="208" t="str">
        <f>IF(Calcu!$C52=FALSE,"",TEXT(Calcu!F52,Calcu!$N$5))</f>
        <v/>
      </c>
      <c r="G28" s="201" t="str">
        <f>IF(Calcu!$C52=FALSE,"",TEXT(Calcu!G52,Calcu!$N$5))</f>
        <v/>
      </c>
      <c r="H28" s="202" t="str">
        <f>IF(Calcu!$C52=FALSE,"",TEXT(Calcu!H52,Calcu!$N$5))</f>
        <v/>
      </c>
      <c r="I28" s="48"/>
      <c r="K28" s="517"/>
      <c r="L28" s="520"/>
      <c r="M28" s="201" t="str">
        <f>IF(Calcu_ADJ!$C52=FALSE,"",Calcu_ADJ!D52)</f>
        <v/>
      </c>
      <c r="N28" s="201" t="str">
        <f>IF(Calcu_ADJ!$C52=FALSE,"",TEXT(Calcu_ADJ!E52,Calcu_ADJ!$N$5))</f>
        <v/>
      </c>
      <c r="O28" s="208" t="str">
        <f>IF(Calcu_ADJ!$C52=FALSE,"",TEXT(Calcu_ADJ!F52,Calcu_ADJ!$N$5))</f>
        <v/>
      </c>
      <c r="P28" s="201" t="str">
        <f>IF(Calcu_ADJ!$C52=FALSE,"",TEXT(Calcu_ADJ!G52,Calcu_ADJ!$N$5))</f>
        <v/>
      </c>
      <c r="Q28" s="202" t="str">
        <f>IF(Calcu_ADJ!$C52=FALSE,"",TEXT(Calcu_ADJ!H52,Calcu_ADJ!$N$5))</f>
        <v/>
      </c>
    </row>
    <row r="29" spans="2:17" s="43" customFormat="1" ht="15" customHeight="1">
      <c r="B29" s="518"/>
      <c r="C29" s="527"/>
      <c r="D29" s="205" t="str">
        <f>IF(Calcu!$C53=FALSE,"",Calcu!D53)</f>
        <v/>
      </c>
      <c r="E29" s="205" t="str">
        <f>IF(Calcu!$C53=FALSE,"",TEXT(Calcu!E53,Calcu!$N$5))</f>
        <v/>
      </c>
      <c r="F29" s="210" t="str">
        <f>IF(Calcu!$C53=FALSE,"",TEXT(Calcu!F53,Calcu!$N$5))</f>
        <v/>
      </c>
      <c r="G29" s="205" t="str">
        <f>IF(Calcu!$C53=FALSE,"",TEXT(Calcu!G53,Calcu!$N$5))</f>
        <v/>
      </c>
      <c r="H29" s="206" t="str">
        <f>IF(Calcu!$C53=FALSE,"",TEXT(Calcu!H53,Calcu!$N$5))</f>
        <v/>
      </c>
      <c r="I29" s="48"/>
      <c r="K29" s="518"/>
      <c r="L29" s="527"/>
      <c r="M29" s="205" t="str">
        <f>IF(Calcu_ADJ!$C53=FALSE,"",Calcu_ADJ!D53)</f>
        <v/>
      </c>
      <c r="N29" s="205" t="str">
        <f>IF(Calcu_ADJ!$C53=FALSE,"",TEXT(Calcu_ADJ!E53,Calcu_ADJ!$N$5))</f>
        <v/>
      </c>
      <c r="O29" s="210" t="str">
        <f>IF(Calcu_ADJ!$C53=FALSE,"",TEXT(Calcu_ADJ!F53,Calcu_ADJ!$N$5))</f>
        <v/>
      </c>
      <c r="P29" s="205" t="str">
        <f>IF(Calcu_ADJ!$C53=FALSE,"",TEXT(Calcu_ADJ!G53,Calcu_ADJ!$N$5))</f>
        <v/>
      </c>
      <c r="Q29" s="206" t="str">
        <f>IF(Calcu_ADJ!$C53=FALSE,"",TEXT(Calcu_ADJ!H53,Calcu_ADJ!$N$5))</f>
        <v/>
      </c>
    </row>
    <row r="30" spans="2:17" s="43" customFormat="1" ht="15" customHeight="1">
      <c r="B30" s="516" t="s">
        <v>71</v>
      </c>
      <c r="C30" s="519" t="s">
        <v>63</v>
      </c>
      <c r="D30" s="199" t="str">
        <f>IF(Calcu!$C54=FALSE,"",Calcu!D54)</f>
        <v/>
      </c>
      <c r="E30" s="199" t="str">
        <f>IF(Calcu!$C54=FALSE,"",TEXT(Calcu!E54,Calcu!$N$5))</f>
        <v/>
      </c>
      <c r="F30" s="207" t="str">
        <f>IF(Calcu!$C54=FALSE,"",TEXT(Calcu!F54,Calcu!$N$5))</f>
        <v/>
      </c>
      <c r="G30" s="199" t="str">
        <f>IF(Calcu!$C54=FALSE,"",TEXT(Calcu!G54,Calcu!$N$5))</f>
        <v/>
      </c>
      <c r="H30" s="200" t="str">
        <f>IF(Calcu!$C54=FALSE,"",TEXT(Calcu!H54,Calcu!$N$5))</f>
        <v/>
      </c>
      <c r="I30" s="48"/>
      <c r="K30" s="516" t="s">
        <v>71</v>
      </c>
      <c r="L30" s="519" t="s">
        <v>63</v>
      </c>
      <c r="M30" s="199" t="str">
        <f>IF(Calcu_ADJ!$C54=FALSE,"",Calcu_ADJ!D54)</f>
        <v/>
      </c>
      <c r="N30" s="199" t="str">
        <f>IF(Calcu_ADJ!$C54=FALSE,"",TEXT(Calcu_ADJ!E54,Calcu_ADJ!$N$5))</f>
        <v/>
      </c>
      <c r="O30" s="207" t="str">
        <f>IF(Calcu_ADJ!$C54=FALSE,"",TEXT(Calcu_ADJ!F54,Calcu_ADJ!$N$5))</f>
        <v/>
      </c>
      <c r="P30" s="199" t="str">
        <f>IF(Calcu_ADJ!$C54=FALSE,"",TEXT(Calcu_ADJ!G54,Calcu_ADJ!$N$5))</f>
        <v/>
      </c>
      <c r="Q30" s="200" t="str">
        <f>IF(Calcu_ADJ!$C54=FALSE,"",TEXT(Calcu_ADJ!H54,Calcu_ADJ!$N$5))</f>
        <v/>
      </c>
    </row>
    <row r="31" spans="2:17" s="43" customFormat="1" ht="15" customHeight="1">
      <c r="B31" s="517"/>
      <c r="C31" s="520"/>
      <c r="D31" s="201" t="str">
        <f>IF(Calcu!$C55=FALSE,"",Calcu!D55)</f>
        <v/>
      </c>
      <c r="E31" s="201" t="str">
        <f>IF(Calcu!$C55=FALSE,"",TEXT(Calcu!E55,Calcu!$N$5))</f>
        <v/>
      </c>
      <c r="F31" s="208" t="str">
        <f>IF(Calcu!$C55=FALSE,"",TEXT(Calcu!F55,Calcu!$N$5))</f>
        <v/>
      </c>
      <c r="G31" s="201" t="str">
        <f>IF(Calcu!$C55=FALSE,"",TEXT(Calcu!G55,Calcu!$N$5))</f>
        <v/>
      </c>
      <c r="H31" s="202" t="str">
        <f>IF(Calcu!$C55=FALSE,"",TEXT(Calcu!H55,Calcu!$N$5))</f>
        <v/>
      </c>
      <c r="I31" s="48"/>
      <c r="K31" s="517"/>
      <c r="L31" s="520"/>
      <c r="M31" s="201" t="str">
        <f>IF(Calcu_ADJ!$C55=FALSE,"",Calcu_ADJ!D55)</f>
        <v/>
      </c>
      <c r="N31" s="201" t="str">
        <f>IF(Calcu_ADJ!$C55=FALSE,"",TEXT(Calcu_ADJ!E55,Calcu_ADJ!$N$5))</f>
        <v/>
      </c>
      <c r="O31" s="208" t="str">
        <f>IF(Calcu_ADJ!$C55=FALSE,"",TEXT(Calcu_ADJ!F55,Calcu_ADJ!$N$5))</f>
        <v/>
      </c>
      <c r="P31" s="201" t="str">
        <f>IF(Calcu_ADJ!$C55=FALSE,"",TEXT(Calcu_ADJ!G55,Calcu_ADJ!$N$5))</f>
        <v/>
      </c>
      <c r="Q31" s="202" t="str">
        <f>IF(Calcu_ADJ!$C55=FALSE,"",TEXT(Calcu_ADJ!H55,Calcu_ADJ!$N$5))</f>
        <v/>
      </c>
    </row>
    <row r="32" spans="2:17" s="43" customFormat="1" ht="15" customHeight="1">
      <c r="B32" s="517"/>
      <c r="C32" s="521"/>
      <c r="D32" s="203" t="str">
        <f>IF(Calcu!$C56=FALSE,"",Calcu!D56)</f>
        <v/>
      </c>
      <c r="E32" s="203" t="str">
        <f>IF(Calcu!$C56=FALSE,"",TEXT(Calcu!E56,Calcu!$N$5))</f>
        <v/>
      </c>
      <c r="F32" s="209" t="str">
        <f>IF(Calcu!$C56=FALSE,"",TEXT(Calcu!F56,Calcu!$N$5))</f>
        <v/>
      </c>
      <c r="G32" s="203" t="str">
        <f>IF(Calcu!$C56=FALSE,"",TEXT(Calcu!G56,Calcu!$N$5))</f>
        <v/>
      </c>
      <c r="H32" s="204" t="str">
        <f>IF(Calcu!$C56=FALSE,"",TEXT(Calcu!H56,Calcu!$N$5))</f>
        <v/>
      </c>
      <c r="I32" s="48"/>
      <c r="K32" s="517"/>
      <c r="L32" s="521"/>
      <c r="M32" s="203" t="str">
        <f>IF(Calcu_ADJ!$C56=FALSE,"",Calcu_ADJ!D56)</f>
        <v/>
      </c>
      <c r="N32" s="203" t="str">
        <f>IF(Calcu_ADJ!$C56=FALSE,"",TEXT(Calcu_ADJ!E56,Calcu_ADJ!$N$5))</f>
        <v/>
      </c>
      <c r="O32" s="209" t="str">
        <f>IF(Calcu_ADJ!$C56=FALSE,"",TEXT(Calcu_ADJ!F56,Calcu_ADJ!$N$5))</f>
        <v/>
      </c>
      <c r="P32" s="203" t="str">
        <f>IF(Calcu_ADJ!$C56=FALSE,"",TEXT(Calcu_ADJ!G56,Calcu_ADJ!$N$5))</f>
        <v/>
      </c>
      <c r="Q32" s="204" t="str">
        <f>IF(Calcu_ADJ!$C56=FALSE,"",TEXT(Calcu_ADJ!H56,Calcu_ADJ!$N$5))</f>
        <v/>
      </c>
    </row>
    <row r="33" spans="2:17" s="43" customFormat="1" ht="15" customHeight="1">
      <c r="B33" s="517"/>
      <c r="C33" s="519" t="s">
        <v>64</v>
      </c>
      <c r="D33" s="199" t="str">
        <f>IF(Calcu!$C57=FALSE,"",Calcu!D57)</f>
        <v/>
      </c>
      <c r="E33" s="199" t="str">
        <f>IF(Calcu!$C57=FALSE,"",TEXT(Calcu!E57,Calcu!$N$5))</f>
        <v/>
      </c>
      <c r="F33" s="207" t="str">
        <f>IF(Calcu!$C57=FALSE,"",TEXT(Calcu!F57,Calcu!$N$5))</f>
        <v/>
      </c>
      <c r="G33" s="199" t="str">
        <f>IF(Calcu!$C57=FALSE,"",TEXT(Calcu!G57,Calcu!$N$5))</f>
        <v/>
      </c>
      <c r="H33" s="200" t="str">
        <f>IF(Calcu!$C57=FALSE,"",TEXT(Calcu!H57,Calcu!$N$5))</f>
        <v/>
      </c>
      <c r="I33" s="48"/>
      <c r="K33" s="517"/>
      <c r="L33" s="519" t="s">
        <v>64</v>
      </c>
      <c r="M33" s="199" t="str">
        <f>IF(Calcu_ADJ!$C57=FALSE,"",Calcu_ADJ!D57)</f>
        <v/>
      </c>
      <c r="N33" s="199" t="str">
        <f>IF(Calcu_ADJ!$C57=FALSE,"",TEXT(Calcu_ADJ!E57,Calcu_ADJ!$N$5))</f>
        <v/>
      </c>
      <c r="O33" s="207" t="str">
        <f>IF(Calcu_ADJ!$C57=FALSE,"",TEXT(Calcu_ADJ!F57,Calcu_ADJ!$N$5))</f>
        <v/>
      </c>
      <c r="P33" s="199" t="str">
        <f>IF(Calcu_ADJ!$C57=FALSE,"",TEXT(Calcu_ADJ!G57,Calcu_ADJ!$N$5))</f>
        <v/>
      </c>
      <c r="Q33" s="200" t="str">
        <f>IF(Calcu_ADJ!$C57=FALSE,"",TEXT(Calcu_ADJ!H57,Calcu_ADJ!$N$5))</f>
        <v/>
      </c>
    </row>
    <row r="34" spans="2:17" s="43" customFormat="1" ht="15" customHeight="1">
      <c r="B34" s="517"/>
      <c r="C34" s="520"/>
      <c r="D34" s="201" t="str">
        <f>IF(Calcu!$C58=FALSE,"",Calcu!D58)</f>
        <v/>
      </c>
      <c r="E34" s="201" t="str">
        <f>IF(Calcu!$C58=FALSE,"",TEXT(Calcu!E58,Calcu!$N$5))</f>
        <v/>
      </c>
      <c r="F34" s="208" t="str">
        <f>IF(Calcu!$C58=FALSE,"",TEXT(Calcu!F58,Calcu!$N$5))</f>
        <v/>
      </c>
      <c r="G34" s="201" t="str">
        <f>IF(Calcu!$C58=FALSE,"",TEXT(Calcu!G58,Calcu!$N$5))</f>
        <v/>
      </c>
      <c r="H34" s="202" t="str">
        <f>IF(Calcu!$C58=FALSE,"",TEXT(Calcu!H58,Calcu!$N$5))</f>
        <v/>
      </c>
      <c r="I34" s="48"/>
      <c r="K34" s="517"/>
      <c r="L34" s="520"/>
      <c r="M34" s="201" t="str">
        <f>IF(Calcu_ADJ!$C58=FALSE,"",Calcu_ADJ!D58)</f>
        <v/>
      </c>
      <c r="N34" s="201" t="str">
        <f>IF(Calcu_ADJ!$C58=FALSE,"",TEXT(Calcu_ADJ!E58,Calcu_ADJ!$N$5))</f>
        <v/>
      </c>
      <c r="O34" s="208" t="str">
        <f>IF(Calcu_ADJ!$C58=FALSE,"",TEXT(Calcu_ADJ!F58,Calcu_ADJ!$N$5))</f>
        <v/>
      </c>
      <c r="P34" s="201" t="str">
        <f>IF(Calcu_ADJ!$C58=FALSE,"",TEXT(Calcu_ADJ!G58,Calcu_ADJ!$N$5))</f>
        <v/>
      </c>
      <c r="Q34" s="202" t="str">
        <f>IF(Calcu_ADJ!$C58=FALSE,"",TEXT(Calcu_ADJ!H58,Calcu_ADJ!$N$5))</f>
        <v/>
      </c>
    </row>
    <row r="35" spans="2:17" s="43" customFormat="1" ht="15" customHeight="1">
      <c r="B35" s="517"/>
      <c r="C35" s="520"/>
      <c r="D35" s="201" t="str">
        <f>IF(Calcu!$C59=FALSE,"",Calcu!D59)</f>
        <v/>
      </c>
      <c r="E35" s="201" t="str">
        <f>IF(Calcu!$C59=FALSE,"",TEXT(Calcu!E59,Calcu!$N$5))</f>
        <v/>
      </c>
      <c r="F35" s="208" t="str">
        <f>IF(Calcu!$C59=FALSE,"",TEXT(Calcu!F59,Calcu!$N$5))</f>
        <v/>
      </c>
      <c r="G35" s="201" t="str">
        <f>IF(Calcu!$C59=FALSE,"",TEXT(Calcu!G59,Calcu!$N$5))</f>
        <v/>
      </c>
      <c r="H35" s="202" t="str">
        <f>IF(Calcu!$C59=FALSE,"",TEXT(Calcu!H59,Calcu!$N$5))</f>
        <v/>
      </c>
      <c r="I35" s="48"/>
      <c r="K35" s="517"/>
      <c r="L35" s="520"/>
      <c r="M35" s="201" t="str">
        <f>IF(Calcu_ADJ!$C59=FALSE,"",Calcu_ADJ!D59)</f>
        <v/>
      </c>
      <c r="N35" s="201" t="str">
        <f>IF(Calcu_ADJ!$C59=FALSE,"",TEXT(Calcu_ADJ!E59,Calcu_ADJ!$N$5))</f>
        <v/>
      </c>
      <c r="O35" s="208" t="str">
        <f>IF(Calcu_ADJ!$C59=FALSE,"",TEXT(Calcu_ADJ!F59,Calcu_ADJ!$N$5))</f>
        <v/>
      </c>
      <c r="P35" s="201" t="str">
        <f>IF(Calcu_ADJ!$C59=FALSE,"",TEXT(Calcu_ADJ!G59,Calcu_ADJ!$N$5))</f>
        <v/>
      </c>
      <c r="Q35" s="202" t="str">
        <f>IF(Calcu_ADJ!$C59=FALSE,"",TEXT(Calcu_ADJ!H59,Calcu_ADJ!$N$5))</f>
        <v/>
      </c>
    </row>
    <row r="36" spans="2:17" s="43" customFormat="1" ht="15" customHeight="1">
      <c r="B36" s="517"/>
      <c r="C36" s="520"/>
      <c r="D36" s="201" t="str">
        <f>IF(Calcu!$C60=FALSE,"",Calcu!D60)</f>
        <v/>
      </c>
      <c r="E36" s="201" t="str">
        <f>IF(Calcu!$C60=FALSE,"",TEXT(Calcu!E60,Calcu!$N$5))</f>
        <v/>
      </c>
      <c r="F36" s="208" t="str">
        <f>IF(Calcu!$C60=FALSE,"",TEXT(Calcu!F60,Calcu!$N$5))</f>
        <v/>
      </c>
      <c r="G36" s="201" t="str">
        <f>IF(Calcu!$C60=FALSE,"",TEXT(Calcu!G60,Calcu!$N$5))</f>
        <v/>
      </c>
      <c r="H36" s="202" t="str">
        <f>IF(Calcu!$C60=FALSE,"",TEXT(Calcu!H60,Calcu!$N$5))</f>
        <v/>
      </c>
      <c r="K36" s="517"/>
      <c r="L36" s="520"/>
      <c r="M36" s="201" t="str">
        <f>IF(Calcu_ADJ!$C60=FALSE,"",Calcu_ADJ!D60)</f>
        <v/>
      </c>
      <c r="N36" s="201" t="str">
        <f>IF(Calcu_ADJ!$C60=FALSE,"",TEXT(Calcu_ADJ!E60,Calcu_ADJ!$N$5))</f>
        <v/>
      </c>
      <c r="O36" s="208" t="str">
        <f>IF(Calcu_ADJ!$C60=FALSE,"",TEXT(Calcu_ADJ!F60,Calcu_ADJ!$N$5))</f>
        <v/>
      </c>
      <c r="P36" s="201" t="str">
        <f>IF(Calcu_ADJ!$C60=FALSE,"",TEXT(Calcu_ADJ!G60,Calcu_ADJ!$N$5))</f>
        <v/>
      </c>
      <c r="Q36" s="202" t="str">
        <f>IF(Calcu_ADJ!$C60=FALSE,"",TEXT(Calcu_ADJ!H60,Calcu_ADJ!$N$5))</f>
        <v/>
      </c>
    </row>
    <row r="37" spans="2:17" s="43" customFormat="1" ht="15" customHeight="1">
      <c r="B37" s="517"/>
      <c r="C37" s="520"/>
      <c r="D37" s="201" t="str">
        <f>IF(Calcu!$C61=FALSE,"",Calcu!D61)</f>
        <v/>
      </c>
      <c r="E37" s="201" t="str">
        <f>IF(Calcu!$C61=FALSE,"",TEXT(Calcu!E61,Calcu!$N$5))</f>
        <v/>
      </c>
      <c r="F37" s="208" t="str">
        <f>IF(Calcu!$C61=FALSE,"",TEXT(Calcu!F61,Calcu!$N$5))</f>
        <v/>
      </c>
      <c r="G37" s="201" t="str">
        <f>IF(Calcu!$C61=FALSE,"",TEXT(Calcu!G61,Calcu!$N$5))</f>
        <v/>
      </c>
      <c r="H37" s="202" t="str">
        <f>IF(Calcu!$C61=FALSE,"",TEXT(Calcu!H61,Calcu!$N$5))</f>
        <v/>
      </c>
      <c r="K37" s="517"/>
      <c r="L37" s="520"/>
      <c r="M37" s="201" t="str">
        <f>IF(Calcu_ADJ!$C61=FALSE,"",Calcu_ADJ!D61)</f>
        <v/>
      </c>
      <c r="N37" s="201" t="str">
        <f>IF(Calcu_ADJ!$C61=FALSE,"",TEXT(Calcu_ADJ!E61,Calcu_ADJ!$N$5))</f>
        <v/>
      </c>
      <c r="O37" s="208" t="str">
        <f>IF(Calcu_ADJ!$C61=FALSE,"",TEXT(Calcu_ADJ!F61,Calcu_ADJ!$N$5))</f>
        <v/>
      </c>
      <c r="P37" s="201" t="str">
        <f>IF(Calcu_ADJ!$C61=FALSE,"",TEXT(Calcu_ADJ!G61,Calcu_ADJ!$N$5))</f>
        <v/>
      </c>
      <c r="Q37" s="202" t="str">
        <f>IF(Calcu_ADJ!$C61=FALSE,"",TEXT(Calcu_ADJ!H61,Calcu_ADJ!$N$5))</f>
        <v/>
      </c>
    </row>
    <row r="38" spans="2:17" s="43" customFormat="1" ht="15" customHeight="1">
      <c r="B38" s="517"/>
      <c r="C38" s="520"/>
      <c r="D38" s="201" t="str">
        <f>IF(Calcu!$C62=FALSE,"",Calcu!D62)</f>
        <v/>
      </c>
      <c r="E38" s="201" t="str">
        <f>IF(Calcu!$C62=FALSE,"",TEXT(Calcu!E62,Calcu!$N$5))</f>
        <v/>
      </c>
      <c r="F38" s="208" t="str">
        <f>IF(Calcu!$C62=FALSE,"",TEXT(Calcu!F62,Calcu!$N$5))</f>
        <v/>
      </c>
      <c r="G38" s="201" t="str">
        <f>IF(Calcu!$C62=FALSE,"",TEXT(Calcu!G62,Calcu!$N$5))</f>
        <v/>
      </c>
      <c r="H38" s="202" t="str">
        <f>IF(Calcu!$C62=FALSE,"",TEXT(Calcu!H62,Calcu!$N$5))</f>
        <v/>
      </c>
      <c r="K38" s="517"/>
      <c r="L38" s="520"/>
      <c r="M38" s="201" t="str">
        <f>IF(Calcu_ADJ!$C62=FALSE,"",Calcu_ADJ!D62)</f>
        <v/>
      </c>
      <c r="N38" s="201" t="str">
        <f>IF(Calcu_ADJ!$C62=FALSE,"",TEXT(Calcu_ADJ!E62,Calcu_ADJ!$N$5))</f>
        <v/>
      </c>
      <c r="O38" s="208" t="str">
        <f>IF(Calcu_ADJ!$C62=FALSE,"",TEXT(Calcu_ADJ!F62,Calcu_ADJ!$N$5))</f>
        <v/>
      </c>
      <c r="P38" s="201" t="str">
        <f>IF(Calcu_ADJ!$C62=FALSE,"",TEXT(Calcu_ADJ!G62,Calcu_ADJ!$N$5))</f>
        <v/>
      </c>
      <c r="Q38" s="202" t="str">
        <f>IF(Calcu_ADJ!$C62=FALSE,"",TEXT(Calcu_ADJ!H62,Calcu_ADJ!$N$5))</f>
        <v/>
      </c>
    </row>
    <row r="39" spans="2:17" s="43" customFormat="1" ht="15" customHeight="1">
      <c r="B39" s="517"/>
      <c r="C39" s="520"/>
      <c r="D39" s="201" t="str">
        <f>IF(Calcu!$C63=FALSE,"",Calcu!D63)</f>
        <v/>
      </c>
      <c r="E39" s="201" t="str">
        <f>IF(Calcu!$C63=FALSE,"",TEXT(Calcu!E63,Calcu!$N$5))</f>
        <v/>
      </c>
      <c r="F39" s="208" t="str">
        <f>IF(Calcu!$C63=FALSE,"",TEXT(Calcu!F63,Calcu!$N$5))</f>
        <v/>
      </c>
      <c r="G39" s="201" t="str">
        <f>IF(Calcu!$C63=FALSE,"",TEXT(Calcu!G63,Calcu!$N$5))</f>
        <v/>
      </c>
      <c r="H39" s="202" t="str">
        <f>IF(Calcu!$C63=FALSE,"",TEXT(Calcu!H63,Calcu!$N$5))</f>
        <v/>
      </c>
      <c r="I39" s="48"/>
      <c r="K39" s="517"/>
      <c r="L39" s="520"/>
      <c r="M39" s="201" t="str">
        <f>IF(Calcu_ADJ!$C63=FALSE,"",Calcu_ADJ!D63)</f>
        <v/>
      </c>
      <c r="N39" s="201" t="str">
        <f>IF(Calcu_ADJ!$C63=FALSE,"",TEXT(Calcu_ADJ!E63,Calcu_ADJ!$N$5))</f>
        <v/>
      </c>
      <c r="O39" s="208" t="str">
        <f>IF(Calcu_ADJ!$C63=FALSE,"",TEXT(Calcu_ADJ!F63,Calcu_ADJ!$N$5))</f>
        <v/>
      </c>
      <c r="P39" s="201" t="str">
        <f>IF(Calcu_ADJ!$C63=FALSE,"",TEXT(Calcu_ADJ!G63,Calcu_ADJ!$N$5))</f>
        <v/>
      </c>
      <c r="Q39" s="202" t="str">
        <f>IF(Calcu_ADJ!$C63=FALSE,"",TEXT(Calcu_ADJ!H63,Calcu_ADJ!$N$5))</f>
        <v/>
      </c>
    </row>
    <row r="40" spans="2:17" s="43" customFormat="1" ht="15" customHeight="1">
      <c r="B40" s="517"/>
      <c r="C40" s="520"/>
      <c r="D40" s="201" t="str">
        <f>IF(Calcu!$C64=FALSE,"",Calcu!D64)</f>
        <v/>
      </c>
      <c r="E40" s="201" t="str">
        <f>IF(Calcu!$C64=FALSE,"",TEXT(Calcu!E64,Calcu!$N$5))</f>
        <v/>
      </c>
      <c r="F40" s="208" t="str">
        <f>IF(Calcu!$C64=FALSE,"",TEXT(Calcu!F64,Calcu!$N$5))</f>
        <v/>
      </c>
      <c r="G40" s="201" t="str">
        <f>IF(Calcu!$C64=FALSE,"",TEXT(Calcu!G64,Calcu!$N$5))</f>
        <v/>
      </c>
      <c r="H40" s="202" t="str">
        <f>IF(Calcu!$C64=FALSE,"",TEXT(Calcu!H64,Calcu!$N$5))</f>
        <v/>
      </c>
      <c r="I40" s="48"/>
      <c r="K40" s="517"/>
      <c r="L40" s="520"/>
      <c r="M40" s="201" t="str">
        <f>IF(Calcu_ADJ!$C64=FALSE,"",Calcu_ADJ!D64)</f>
        <v/>
      </c>
      <c r="N40" s="201" t="str">
        <f>IF(Calcu_ADJ!$C64=FALSE,"",TEXT(Calcu_ADJ!E64,Calcu_ADJ!$N$5))</f>
        <v/>
      </c>
      <c r="O40" s="208" t="str">
        <f>IF(Calcu_ADJ!$C64=FALSE,"",TEXT(Calcu_ADJ!F64,Calcu_ADJ!$N$5))</f>
        <v/>
      </c>
      <c r="P40" s="201" t="str">
        <f>IF(Calcu_ADJ!$C64=FALSE,"",TEXT(Calcu_ADJ!G64,Calcu_ADJ!$N$5))</f>
        <v/>
      </c>
      <c r="Q40" s="202" t="str">
        <f>IF(Calcu_ADJ!$C64=FALSE,"",TEXT(Calcu_ADJ!H64,Calcu_ADJ!$N$5))</f>
        <v/>
      </c>
    </row>
    <row r="41" spans="2:17" s="43" customFormat="1" ht="15" customHeight="1">
      <c r="B41" s="517"/>
      <c r="C41" s="520"/>
      <c r="D41" s="201" t="str">
        <f>IF(Calcu!$C65=FALSE,"",Calcu!D65)</f>
        <v/>
      </c>
      <c r="E41" s="201" t="str">
        <f>IF(Calcu!$C65=FALSE,"",TEXT(Calcu!E65,Calcu!$N$5))</f>
        <v/>
      </c>
      <c r="F41" s="208" t="str">
        <f>IF(Calcu!$C65=FALSE,"",TEXT(Calcu!F65,Calcu!$N$5))</f>
        <v/>
      </c>
      <c r="G41" s="201" t="str">
        <f>IF(Calcu!$C65=FALSE,"",TEXT(Calcu!G65,Calcu!$N$5))</f>
        <v/>
      </c>
      <c r="H41" s="202" t="str">
        <f>IF(Calcu!$C65=FALSE,"",TEXT(Calcu!H65,Calcu!$N$5))</f>
        <v/>
      </c>
      <c r="I41" s="48"/>
      <c r="K41" s="517"/>
      <c r="L41" s="520"/>
      <c r="M41" s="201" t="str">
        <f>IF(Calcu_ADJ!$C65=FALSE,"",Calcu_ADJ!D65)</f>
        <v/>
      </c>
      <c r="N41" s="201" t="str">
        <f>IF(Calcu_ADJ!$C65=FALSE,"",TEXT(Calcu_ADJ!E65,Calcu_ADJ!$N$5))</f>
        <v/>
      </c>
      <c r="O41" s="208" t="str">
        <f>IF(Calcu_ADJ!$C65=FALSE,"",TEXT(Calcu_ADJ!F65,Calcu_ADJ!$N$5))</f>
        <v/>
      </c>
      <c r="P41" s="201" t="str">
        <f>IF(Calcu_ADJ!$C65=FALSE,"",TEXT(Calcu_ADJ!G65,Calcu_ADJ!$N$5))</f>
        <v/>
      </c>
      <c r="Q41" s="202" t="str">
        <f>IF(Calcu_ADJ!$C65=FALSE,"",TEXT(Calcu_ADJ!H65,Calcu_ADJ!$N$5))</f>
        <v/>
      </c>
    </row>
    <row r="42" spans="2:17" s="43" customFormat="1" ht="15" customHeight="1">
      <c r="B42" s="517"/>
      <c r="C42" s="520"/>
      <c r="D42" s="201" t="str">
        <f>IF(Calcu!$C66=FALSE,"",Calcu!D66)</f>
        <v/>
      </c>
      <c r="E42" s="201" t="str">
        <f>IF(Calcu!$C66=FALSE,"",TEXT(Calcu!E66,Calcu!$N$5))</f>
        <v/>
      </c>
      <c r="F42" s="208" t="str">
        <f>IF(Calcu!$C66=FALSE,"",TEXT(Calcu!F66,Calcu!$N$5))</f>
        <v/>
      </c>
      <c r="G42" s="201" t="str">
        <f>IF(Calcu!$C66=FALSE,"",TEXT(Calcu!G66,Calcu!$N$5))</f>
        <v/>
      </c>
      <c r="H42" s="202" t="str">
        <f>IF(Calcu!$C66=FALSE,"",TEXT(Calcu!H66,Calcu!$N$5))</f>
        <v/>
      </c>
      <c r="I42" s="48"/>
      <c r="K42" s="517"/>
      <c r="L42" s="520"/>
      <c r="M42" s="201" t="str">
        <f>IF(Calcu_ADJ!$C66=FALSE,"",Calcu_ADJ!D66)</f>
        <v/>
      </c>
      <c r="N42" s="201" t="str">
        <f>IF(Calcu_ADJ!$C66=FALSE,"",TEXT(Calcu_ADJ!E66,Calcu_ADJ!$N$5))</f>
        <v/>
      </c>
      <c r="O42" s="208" t="str">
        <f>IF(Calcu_ADJ!$C66=FALSE,"",TEXT(Calcu_ADJ!F66,Calcu_ADJ!$N$5))</f>
        <v/>
      </c>
      <c r="P42" s="201" t="str">
        <f>IF(Calcu_ADJ!$C66=FALSE,"",TEXT(Calcu_ADJ!G66,Calcu_ADJ!$N$5))</f>
        <v/>
      </c>
      <c r="Q42" s="202" t="str">
        <f>IF(Calcu_ADJ!$C66=FALSE,"",TEXT(Calcu_ADJ!H66,Calcu_ADJ!$N$5))</f>
        <v/>
      </c>
    </row>
    <row r="43" spans="2:17" s="43" customFormat="1" ht="15" customHeight="1">
      <c r="B43" s="517"/>
      <c r="C43" s="520"/>
      <c r="D43" s="201" t="str">
        <f>IF(Calcu!$C67=FALSE,"",Calcu!D67)</f>
        <v/>
      </c>
      <c r="E43" s="201" t="str">
        <f>IF(Calcu!$C67=FALSE,"",TEXT(Calcu!E67,Calcu!$N$5))</f>
        <v/>
      </c>
      <c r="F43" s="208" t="str">
        <f>IF(Calcu!$C67=FALSE,"",TEXT(Calcu!F67,Calcu!$N$5))</f>
        <v/>
      </c>
      <c r="G43" s="201" t="str">
        <f>IF(Calcu!$C67=FALSE,"",TEXT(Calcu!G67,Calcu!$N$5))</f>
        <v/>
      </c>
      <c r="H43" s="202" t="str">
        <f>IF(Calcu!$C67=FALSE,"",TEXT(Calcu!H67,Calcu!$N$5))</f>
        <v/>
      </c>
      <c r="I43" s="48"/>
      <c r="K43" s="517"/>
      <c r="L43" s="520"/>
      <c r="M43" s="201" t="str">
        <f>IF(Calcu_ADJ!$C67=FALSE,"",Calcu_ADJ!D67)</f>
        <v/>
      </c>
      <c r="N43" s="201" t="str">
        <f>IF(Calcu_ADJ!$C67=FALSE,"",TEXT(Calcu_ADJ!E67,Calcu_ADJ!$N$5))</f>
        <v/>
      </c>
      <c r="O43" s="208" t="str">
        <f>IF(Calcu_ADJ!$C67=FALSE,"",TEXT(Calcu_ADJ!F67,Calcu_ADJ!$N$5))</f>
        <v/>
      </c>
      <c r="P43" s="201" t="str">
        <f>IF(Calcu_ADJ!$C67=FALSE,"",TEXT(Calcu_ADJ!G67,Calcu_ADJ!$N$5))</f>
        <v/>
      </c>
      <c r="Q43" s="202" t="str">
        <f>IF(Calcu_ADJ!$C67=FALSE,"",TEXT(Calcu_ADJ!H67,Calcu_ADJ!$N$5))</f>
        <v/>
      </c>
    </row>
    <row r="44" spans="2:17" s="43" customFormat="1" ht="15" customHeight="1">
      <c r="B44" s="517"/>
      <c r="C44" s="520"/>
      <c r="D44" s="201" t="str">
        <f>IF(Calcu!$C68=FALSE,"",Calcu!D68)</f>
        <v/>
      </c>
      <c r="E44" s="201" t="str">
        <f>IF(Calcu!$C68=FALSE,"",TEXT(Calcu!E68,Calcu!$N$5))</f>
        <v/>
      </c>
      <c r="F44" s="208" t="str">
        <f>IF(Calcu!$C68=FALSE,"",TEXT(Calcu!F68,Calcu!$N$5))</f>
        <v/>
      </c>
      <c r="G44" s="201" t="str">
        <f>IF(Calcu!$C68=FALSE,"",TEXT(Calcu!G68,Calcu!$N$5))</f>
        <v/>
      </c>
      <c r="H44" s="202" t="str">
        <f>IF(Calcu!$C68=FALSE,"",TEXT(Calcu!H68,Calcu!$N$5))</f>
        <v/>
      </c>
      <c r="I44" s="48"/>
      <c r="K44" s="517"/>
      <c r="L44" s="520"/>
      <c r="M44" s="201" t="str">
        <f>IF(Calcu_ADJ!$C68=FALSE,"",Calcu_ADJ!D68)</f>
        <v/>
      </c>
      <c r="N44" s="201" t="str">
        <f>IF(Calcu_ADJ!$C68=FALSE,"",TEXT(Calcu_ADJ!E68,Calcu_ADJ!$N$5))</f>
        <v/>
      </c>
      <c r="O44" s="208" t="str">
        <f>IF(Calcu_ADJ!$C68=FALSE,"",TEXT(Calcu_ADJ!F68,Calcu_ADJ!$N$5))</f>
        <v/>
      </c>
      <c r="P44" s="201" t="str">
        <f>IF(Calcu_ADJ!$C68=FALSE,"",TEXT(Calcu_ADJ!G68,Calcu_ADJ!$N$5))</f>
        <v/>
      </c>
      <c r="Q44" s="202" t="str">
        <f>IF(Calcu_ADJ!$C68=FALSE,"",TEXT(Calcu_ADJ!H68,Calcu_ADJ!$N$5))</f>
        <v/>
      </c>
    </row>
    <row r="45" spans="2:17" s="43" customFormat="1" ht="15" customHeight="1">
      <c r="B45" s="517"/>
      <c r="C45" s="520"/>
      <c r="D45" s="201" t="str">
        <f>IF(Calcu!$C69=FALSE,"",Calcu!D69)</f>
        <v/>
      </c>
      <c r="E45" s="201" t="str">
        <f>IF(Calcu!$C69=FALSE,"",TEXT(Calcu!E69,Calcu!$N$5))</f>
        <v/>
      </c>
      <c r="F45" s="208" t="str">
        <f>IF(Calcu!$C69=FALSE,"",TEXT(Calcu!F69,Calcu!$N$5))</f>
        <v/>
      </c>
      <c r="G45" s="201" t="str">
        <f>IF(Calcu!$C69=FALSE,"",TEXT(Calcu!G69,Calcu!$N$5))</f>
        <v/>
      </c>
      <c r="H45" s="202" t="str">
        <f>IF(Calcu!$C69=FALSE,"",TEXT(Calcu!H69,Calcu!$N$5))</f>
        <v/>
      </c>
      <c r="I45" s="48"/>
      <c r="K45" s="517"/>
      <c r="L45" s="520"/>
      <c r="M45" s="201" t="str">
        <f>IF(Calcu_ADJ!$C69=FALSE,"",Calcu_ADJ!D69)</f>
        <v/>
      </c>
      <c r="N45" s="201" t="str">
        <f>IF(Calcu_ADJ!$C69=FALSE,"",TEXT(Calcu_ADJ!E69,Calcu_ADJ!$N$5))</f>
        <v/>
      </c>
      <c r="O45" s="208" t="str">
        <f>IF(Calcu_ADJ!$C69=FALSE,"",TEXT(Calcu_ADJ!F69,Calcu_ADJ!$N$5))</f>
        <v/>
      </c>
      <c r="P45" s="201" t="str">
        <f>IF(Calcu_ADJ!$C69=FALSE,"",TEXT(Calcu_ADJ!G69,Calcu_ADJ!$N$5))</f>
        <v/>
      </c>
      <c r="Q45" s="202" t="str">
        <f>IF(Calcu_ADJ!$C69=FALSE,"",TEXT(Calcu_ADJ!H69,Calcu_ADJ!$N$5))</f>
        <v/>
      </c>
    </row>
    <row r="46" spans="2:17" s="43" customFormat="1" ht="15" customHeight="1">
      <c r="B46" s="517"/>
      <c r="C46" s="520"/>
      <c r="D46" s="201" t="str">
        <f>IF(Calcu!$C70=FALSE,"",Calcu!D70)</f>
        <v/>
      </c>
      <c r="E46" s="201" t="str">
        <f>IF(Calcu!$C70=FALSE,"",TEXT(Calcu!E70,Calcu!$N$5))</f>
        <v/>
      </c>
      <c r="F46" s="208" t="str">
        <f>IF(Calcu!$C70=FALSE,"",TEXT(Calcu!F70,Calcu!$N$5))</f>
        <v/>
      </c>
      <c r="G46" s="201" t="str">
        <f>IF(Calcu!$C70=FALSE,"",TEXT(Calcu!G70,Calcu!$N$5))</f>
        <v/>
      </c>
      <c r="H46" s="202" t="str">
        <f>IF(Calcu!$C70=FALSE,"",TEXT(Calcu!H70,Calcu!$N$5))</f>
        <v/>
      </c>
      <c r="I46" s="48"/>
      <c r="K46" s="517"/>
      <c r="L46" s="520"/>
      <c r="M46" s="201" t="str">
        <f>IF(Calcu_ADJ!$C70=FALSE,"",Calcu_ADJ!D70)</f>
        <v/>
      </c>
      <c r="N46" s="201" t="str">
        <f>IF(Calcu_ADJ!$C70=FALSE,"",TEXT(Calcu_ADJ!E70,Calcu_ADJ!$N$5))</f>
        <v/>
      </c>
      <c r="O46" s="208" t="str">
        <f>IF(Calcu_ADJ!$C70=FALSE,"",TEXT(Calcu_ADJ!F70,Calcu_ADJ!$N$5))</f>
        <v/>
      </c>
      <c r="P46" s="201" t="str">
        <f>IF(Calcu_ADJ!$C70=FALSE,"",TEXT(Calcu_ADJ!G70,Calcu_ADJ!$N$5))</f>
        <v/>
      </c>
      <c r="Q46" s="202" t="str">
        <f>IF(Calcu_ADJ!$C70=FALSE,"",TEXT(Calcu_ADJ!H70,Calcu_ADJ!$N$5))</f>
        <v/>
      </c>
    </row>
    <row r="47" spans="2:17" s="43" customFormat="1" ht="15" customHeight="1">
      <c r="B47" s="517"/>
      <c r="C47" s="520"/>
      <c r="D47" s="201" t="str">
        <f>IF(Calcu!$C71=FALSE,"",Calcu!D71)</f>
        <v/>
      </c>
      <c r="E47" s="201" t="str">
        <f>IF(Calcu!$C71=FALSE,"",TEXT(Calcu!E71,Calcu!$N$5))</f>
        <v/>
      </c>
      <c r="F47" s="208" t="str">
        <f>IF(Calcu!$C71=FALSE,"",TEXT(Calcu!F71,Calcu!$N$5))</f>
        <v/>
      </c>
      <c r="G47" s="201" t="str">
        <f>IF(Calcu!$C71=FALSE,"",TEXT(Calcu!G71,Calcu!$N$5))</f>
        <v/>
      </c>
      <c r="H47" s="202" t="str">
        <f>IF(Calcu!$C71=FALSE,"",TEXT(Calcu!H71,Calcu!$N$5))</f>
        <v/>
      </c>
      <c r="I47" s="48"/>
      <c r="K47" s="517"/>
      <c r="L47" s="520"/>
      <c r="M47" s="201" t="str">
        <f>IF(Calcu_ADJ!$C71=FALSE,"",Calcu_ADJ!D71)</f>
        <v/>
      </c>
      <c r="N47" s="201" t="str">
        <f>IF(Calcu_ADJ!$C71=FALSE,"",TEXT(Calcu_ADJ!E71,Calcu_ADJ!$N$5))</f>
        <v/>
      </c>
      <c r="O47" s="208" t="str">
        <f>IF(Calcu_ADJ!$C71=FALSE,"",TEXT(Calcu_ADJ!F71,Calcu_ADJ!$N$5))</f>
        <v/>
      </c>
      <c r="P47" s="201" t="str">
        <f>IF(Calcu_ADJ!$C71=FALSE,"",TEXT(Calcu_ADJ!G71,Calcu_ADJ!$N$5))</f>
        <v/>
      </c>
      <c r="Q47" s="202" t="str">
        <f>IF(Calcu_ADJ!$C71=FALSE,"",TEXT(Calcu_ADJ!H71,Calcu_ADJ!$N$5))</f>
        <v/>
      </c>
    </row>
    <row r="48" spans="2:17" s="43" customFormat="1" ht="15" customHeight="1">
      <c r="B48" s="517"/>
      <c r="C48" s="520"/>
      <c r="D48" s="201" t="str">
        <f>IF(Calcu!$C72=FALSE,"",Calcu!D72)</f>
        <v/>
      </c>
      <c r="E48" s="201" t="str">
        <f>IF(Calcu!$C72=FALSE,"",TEXT(Calcu!E72,Calcu!$N$5))</f>
        <v/>
      </c>
      <c r="F48" s="208" t="str">
        <f>IF(Calcu!$C72=FALSE,"",TEXT(Calcu!F72,Calcu!$N$5))</f>
        <v/>
      </c>
      <c r="G48" s="201" t="str">
        <f>IF(Calcu!$C72=FALSE,"",TEXT(Calcu!G72,Calcu!$N$5))</f>
        <v/>
      </c>
      <c r="H48" s="202" t="str">
        <f>IF(Calcu!$C72=FALSE,"",TEXT(Calcu!H72,Calcu!$N$5))</f>
        <v/>
      </c>
      <c r="I48" s="48"/>
      <c r="K48" s="517"/>
      <c r="L48" s="520"/>
      <c r="M48" s="201" t="str">
        <f>IF(Calcu_ADJ!$C72=FALSE,"",Calcu_ADJ!D72)</f>
        <v/>
      </c>
      <c r="N48" s="201" t="str">
        <f>IF(Calcu_ADJ!$C72=FALSE,"",TEXT(Calcu_ADJ!E72,Calcu_ADJ!$N$5))</f>
        <v/>
      </c>
      <c r="O48" s="208" t="str">
        <f>IF(Calcu_ADJ!$C72=FALSE,"",TEXT(Calcu_ADJ!F72,Calcu_ADJ!$N$5))</f>
        <v/>
      </c>
      <c r="P48" s="201" t="str">
        <f>IF(Calcu_ADJ!$C72=FALSE,"",TEXT(Calcu_ADJ!G72,Calcu_ADJ!$N$5))</f>
        <v/>
      </c>
      <c r="Q48" s="202" t="str">
        <f>IF(Calcu_ADJ!$C72=FALSE,"",TEXT(Calcu_ADJ!H72,Calcu_ADJ!$N$5))</f>
        <v/>
      </c>
    </row>
    <row r="49" spans="2:17" s="43" customFormat="1" ht="15" customHeight="1">
      <c r="B49" s="517"/>
      <c r="C49" s="520"/>
      <c r="D49" s="201" t="str">
        <f>IF(Calcu!$C73=FALSE,"",Calcu!D73)</f>
        <v/>
      </c>
      <c r="E49" s="201" t="str">
        <f>IF(Calcu!$C73=FALSE,"",TEXT(Calcu!E73,Calcu!$N$5))</f>
        <v/>
      </c>
      <c r="F49" s="208" t="str">
        <f>IF(Calcu!$C73=FALSE,"",TEXT(Calcu!F73,Calcu!$N$5))</f>
        <v/>
      </c>
      <c r="G49" s="201" t="str">
        <f>IF(Calcu!$C73=FALSE,"",TEXT(Calcu!G73,Calcu!$N$5))</f>
        <v/>
      </c>
      <c r="H49" s="202" t="str">
        <f>IF(Calcu!$C73=FALSE,"",TEXT(Calcu!H73,Calcu!$N$5))</f>
        <v/>
      </c>
      <c r="I49" s="48"/>
      <c r="K49" s="517"/>
      <c r="L49" s="520"/>
      <c r="M49" s="201" t="str">
        <f>IF(Calcu_ADJ!$C73=FALSE,"",Calcu_ADJ!D73)</f>
        <v/>
      </c>
      <c r="N49" s="201" t="str">
        <f>IF(Calcu_ADJ!$C73=FALSE,"",TEXT(Calcu_ADJ!E73,Calcu_ADJ!$N$5))</f>
        <v/>
      </c>
      <c r="O49" s="208" t="str">
        <f>IF(Calcu_ADJ!$C73=FALSE,"",TEXT(Calcu_ADJ!F73,Calcu_ADJ!$N$5))</f>
        <v/>
      </c>
      <c r="P49" s="201" t="str">
        <f>IF(Calcu_ADJ!$C73=FALSE,"",TEXT(Calcu_ADJ!G73,Calcu_ADJ!$N$5))</f>
        <v/>
      </c>
      <c r="Q49" s="202" t="str">
        <f>IF(Calcu_ADJ!$C73=FALSE,"",TEXT(Calcu_ADJ!H73,Calcu_ADJ!$N$5))</f>
        <v/>
      </c>
    </row>
    <row r="50" spans="2:17" s="43" customFormat="1" ht="15" customHeight="1">
      <c r="B50" s="518"/>
      <c r="C50" s="521"/>
      <c r="D50" s="203" t="str">
        <f>IF(Calcu!$C74=FALSE,"",Calcu!D74)</f>
        <v/>
      </c>
      <c r="E50" s="203" t="str">
        <f>IF(Calcu!$C74=FALSE,"",TEXT(Calcu!E74,Calcu!$N$5))</f>
        <v/>
      </c>
      <c r="F50" s="209" t="str">
        <f>IF(Calcu!$C74=FALSE,"",TEXT(Calcu!F74,Calcu!$N$5))</f>
        <v/>
      </c>
      <c r="G50" s="203" t="str">
        <f>IF(Calcu!$C74=FALSE,"",TEXT(Calcu!G74,Calcu!$N$5))</f>
        <v/>
      </c>
      <c r="H50" s="204" t="str">
        <f>IF(Calcu!$C74=FALSE,"",TEXT(Calcu!H74,Calcu!$N$5))</f>
        <v/>
      </c>
      <c r="I50" s="48"/>
      <c r="K50" s="518"/>
      <c r="L50" s="521"/>
      <c r="M50" s="203" t="str">
        <f>IF(Calcu_ADJ!$C74=FALSE,"",Calcu_ADJ!D74)</f>
        <v/>
      </c>
      <c r="N50" s="203" t="str">
        <f>IF(Calcu_ADJ!$C74=FALSE,"",TEXT(Calcu_ADJ!E74,Calcu_ADJ!$N$5))</f>
        <v/>
      </c>
      <c r="O50" s="209" t="str">
        <f>IF(Calcu_ADJ!$C74=FALSE,"",TEXT(Calcu_ADJ!F74,Calcu_ADJ!$N$5))</f>
        <v/>
      </c>
      <c r="P50" s="203" t="str">
        <f>IF(Calcu_ADJ!$C74=FALSE,"",TEXT(Calcu_ADJ!G74,Calcu_ADJ!$N$5))</f>
        <v/>
      </c>
      <c r="Q50" s="204" t="str">
        <f>IF(Calcu_ADJ!$C74=FALSE,"",TEXT(Calcu_ADJ!H74,Calcu_ADJ!$N$5))</f>
        <v/>
      </c>
    </row>
  </sheetData>
  <sortState ref="R5:S14">
    <sortCondition descending="1" ref="R5"/>
  </sortState>
  <mergeCells count="18">
    <mergeCell ref="E3:F3"/>
    <mergeCell ref="F7:H7"/>
    <mergeCell ref="C9:C11"/>
    <mergeCell ref="C30:C32"/>
    <mergeCell ref="D7:E7"/>
    <mergeCell ref="B9:B29"/>
    <mergeCell ref="B30:B50"/>
    <mergeCell ref="C12:C29"/>
    <mergeCell ref="C33:C50"/>
    <mergeCell ref="E4:F4"/>
    <mergeCell ref="K30:K50"/>
    <mergeCell ref="L30:L32"/>
    <mergeCell ref="L33:L50"/>
    <mergeCell ref="M7:N7"/>
    <mergeCell ref="O7:Q7"/>
    <mergeCell ref="K9:K29"/>
    <mergeCell ref="L9:L11"/>
    <mergeCell ref="L12:L29"/>
  </mergeCells>
  <phoneticPr fontId="6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C299"/>
  <sheetViews>
    <sheetView showGridLines="0" zoomScaleNormal="100" zoomScaleSheetLayoutView="100" workbookViewId="0"/>
  </sheetViews>
  <sheetFormatPr defaultColWidth="1.77734375" defaultRowHeight="18" customHeight="1"/>
  <cols>
    <col min="1" max="7" width="1.77734375" style="88"/>
    <col min="8" max="8" width="1.77734375" style="88" customWidth="1"/>
    <col min="9" max="9" width="1.77734375" style="88"/>
    <col min="10" max="10" width="1.77734375" style="88" customWidth="1"/>
    <col min="11" max="14" width="1.77734375" style="88"/>
    <col min="15" max="15" width="1.77734375" style="88" customWidth="1"/>
    <col min="16" max="20" width="1.77734375" style="88"/>
    <col min="21" max="22" width="1.77734375" style="88" customWidth="1"/>
    <col min="23" max="32" width="1.77734375" style="88"/>
    <col min="33" max="33" width="1.77734375" style="88" customWidth="1"/>
    <col min="34" max="45" width="1.77734375" style="88"/>
    <col min="46" max="46" width="1.77734375" style="89"/>
    <col min="47" max="16384" width="1.77734375" style="88"/>
  </cols>
  <sheetData>
    <row r="1" spans="1:46" s="255" customFormat="1" ht="31.5">
      <c r="A1" s="254" t="s">
        <v>80</v>
      </c>
    </row>
    <row r="2" spans="1:46" ht="18.7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</row>
    <row r="3" spans="1:46" s="255" customFormat="1" ht="18.75" customHeight="1">
      <c r="A3" s="256" t="s">
        <v>81</v>
      </c>
    </row>
    <row r="4" spans="1:46" s="255" customFormat="1" ht="18.75" customHeight="1">
      <c r="B4" s="636" t="s">
        <v>82</v>
      </c>
      <c r="C4" s="636"/>
      <c r="D4" s="636"/>
      <c r="E4" s="636"/>
      <c r="F4" s="636"/>
      <c r="G4" s="636"/>
      <c r="H4" s="636" t="s">
        <v>83</v>
      </c>
      <c r="I4" s="636"/>
      <c r="J4" s="636"/>
      <c r="K4" s="636"/>
      <c r="L4" s="636"/>
      <c r="M4" s="636"/>
      <c r="N4" s="634" t="s">
        <v>84</v>
      </c>
      <c r="O4" s="634"/>
      <c r="P4" s="634"/>
      <c r="Q4" s="634"/>
      <c r="R4" s="634"/>
      <c r="S4" s="634"/>
      <c r="T4" s="636" t="s">
        <v>223</v>
      </c>
      <c r="U4" s="636"/>
      <c r="V4" s="636"/>
      <c r="W4" s="636"/>
      <c r="X4" s="636"/>
      <c r="Y4" s="636"/>
      <c r="Z4" s="634" t="s">
        <v>68</v>
      </c>
      <c r="AA4" s="634"/>
      <c r="AB4" s="634"/>
      <c r="AC4" s="634"/>
      <c r="AD4" s="634"/>
      <c r="AE4" s="634"/>
      <c r="AF4" s="634" t="s">
        <v>71</v>
      </c>
      <c r="AG4" s="634"/>
      <c r="AH4" s="634"/>
      <c r="AI4" s="634"/>
      <c r="AJ4" s="634"/>
      <c r="AK4" s="634"/>
    </row>
    <row r="5" spans="1:46" s="255" customFormat="1" ht="18.75" customHeight="1">
      <c r="B5" s="547">
        <f>Calcu!C4</f>
        <v>0</v>
      </c>
      <c r="C5" s="547"/>
      <c r="D5" s="547"/>
      <c r="E5" s="547"/>
      <c r="F5" s="547"/>
      <c r="G5" s="547"/>
      <c r="H5" s="547">
        <f>Calcu!D4</f>
        <v>0</v>
      </c>
      <c r="I5" s="547"/>
      <c r="J5" s="547"/>
      <c r="K5" s="547"/>
      <c r="L5" s="547"/>
      <c r="M5" s="547"/>
      <c r="N5" s="635">
        <f>Calcu!E4</f>
        <v>0</v>
      </c>
      <c r="O5" s="635"/>
      <c r="P5" s="635"/>
      <c r="Q5" s="635"/>
      <c r="R5" s="635"/>
      <c r="S5" s="635"/>
      <c r="T5" s="547">
        <f>Calcu!Q6</f>
        <v>0</v>
      </c>
      <c r="U5" s="547"/>
      <c r="V5" s="547"/>
      <c r="W5" s="547"/>
      <c r="X5" s="547"/>
      <c r="Y5" s="547"/>
      <c r="Z5" s="635" t="b">
        <f>Calcu!F4</f>
        <v>0</v>
      </c>
      <c r="AA5" s="635"/>
      <c r="AB5" s="635"/>
      <c r="AC5" s="635"/>
      <c r="AD5" s="635"/>
      <c r="AE5" s="635"/>
      <c r="AF5" s="635" t="b">
        <f>Calcu!G4</f>
        <v>0</v>
      </c>
      <c r="AG5" s="635"/>
      <c r="AH5" s="635"/>
      <c r="AI5" s="635"/>
      <c r="AJ5" s="635"/>
      <c r="AK5" s="635"/>
    </row>
    <row r="6" spans="1:46" ht="18.75" customHeight="1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</row>
    <row r="7" spans="1:46" ht="18.75" customHeight="1">
      <c r="A7" s="90" t="s">
        <v>85</v>
      </c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</row>
    <row r="8" spans="1:46" ht="18.75" customHeight="1">
      <c r="A8" s="90"/>
      <c r="B8" s="253" t="s">
        <v>227</v>
      </c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</row>
    <row r="9" spans="1:46" ht="18.75" customHeight="1">
      <c r="A9" s="90"/>
      <c r="B9" s="90" t="s">
        <v>228</v>
      </c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89"/>
      <c r="N9" s="89"/>
      <c r="O9" s="89"/>
      <c r="P9" s="250"/>
      <c r="Q9" s="250"/>
      <c r="R9" s="250"/>
      <c r="S9" s="250"/>
      <c r="T9" s="250"/>
      <c r="U9" s="250"/>
      <c r="V9" s="250"/>
      <c r="W9" s="250"/>
      <c r="X9" s="250"/>
      <c r="Y9" s="89"/>
      <c r="Z9" s="89"/>
      <c r="AA9" s="89"/>
      <c r="AB9" s="89"/>
      <c r="AC9" s="89"/>
      <c r="AD9" s="89"/>
      <c r="AE9" s="250"/>
      <c r="AF9" s="250"/>
      <c r="AG9" s="250"/>
      <c r="AH9" s="250"/>
      <c r="AI9" s="250"/>
      <c r="AJ9" s="250"/>
      <c r="AK9" s="250"/>
      <c r="AL9" s="250"/>
      <c r="AM9" s="89"/>
      <c r="AN9" s="89"/>
      <c r="AO9" s="89"/>
    </row>
    <row r="10" spans="1:46" ht="18.75" customHeight="1">
      <c r="A10" s="90"/>
      <c r="B10" s="595" t="s">
        <v>226</v>
      </c>
      <c r="C10" s="595"/>
      <c r="D10" s="595"/>
      <c r="E10" s="595"/>
      <c r="F10" s="595"/>
      <c r="G10" s="595"/>
      <c r="H10" s="595"/>
      <c r="I10" s="595"/>
      <c r="J10" s="595"/>
      <c r="K10" s="595"/>
      <c r="L10" s="595"/>
      <c r="M10" s="595"/>
      <c r="N10" s="595" t="s">
        <v>225</v>
      </c>
      <c r="O10" s="595"/>
      <c r="P10" s="595"/>
      <c r="Q10" s="595"/>
      <c r="R10" s="595"/>
      <c r="S10" s="595"/>
      <c r="T10" s="595"/>
      <c r="U10" s="595"/>
      <c r="V10" s="595"/>
      <c r="W10" s="595"/>
      <c r="X10" s="595"/>
      <c r="Y10" s="595"/>
      <c r="Z10" s="595"/>
      <c r="AA10" s="595"/>
      <c r="AB10" s="595"/>
      <c r="AC10" s="595"/>
      <c r="AD10" s="595"/>
      <c r="AE10" s="595"/>
      <c r="AF10" s="250"/>
      <c r="AG10" s="250"/>
      <c r="AH10" s="250"/>
      <c r="AI10" s="250"/>
      <c r="AJ10" s="250"/>
      <c r="AK10" s="250"/>
      <c r="AR10" s="89"/>
      <c r="AS10" s="89"/>
    </row>
    <row r="11" spans="1:46" ht="18.75" customHeight="1">
      <c r="A11" s="90"/>
      <c r="B11" s="595"/>
      <c r="C11" s="595"/>
      <c r="D11" s="595"/>
      <c r="E11" s="595"/>
      <c r="F11" s="595"/>
      <c r="G11" s="595"/>
      <c r="H11" s="595"/>
      <c r="I11" s="595"/>
      <c r="J11" s="595"/>
      <c r="K11" s="595"/>
      <c r="L11" s="595"/>
      <c r="M11" s="595"/>
      <c r="N11" s="595" t="s">
        <v>86</v>
      </c>
      <c r="O11" s="595"/>
      <c r="P11" s="595"/>
      <c r="Q11" s="595"/>
      <c r="R11" s="595"/>
      <c r="S11" s="595"/>
      <c r="T11" s="595" t="s">
        <v>87</v>
      </c>
      <c r="U11" s="595"/>
      <c r="V11" s="595"/>
      <c r="W11" s="595"/>
      <c r="X11" s="595"/>
      <c r="Y11" s="595"/>
      <c r="Z11" s="595" t="s">
        <v>88</v>
      </c>
      <c r="AA11" s="595"/>
      <c r="AB11" s="595"/>
      <c r="AC11" s="595"/>
      <c r="AD11" s="595"/>
      <c r="AE11" s="595"/>
      <c r="AF11" s="250"/>
      <c r="AG11" s="250"/>
      <c r="AH11" s="250"/>
      <c r="AI11" s="250"/>
      <c r="AJ11" s="250"/>
      <c r="AK11" s="250"/>
      <c r="AR11" s="89"/>
      <c r="AS11" s="89"/>
    </row>
    <row r="12" spans="1:46" ht="18.75" customHeight="1">
      <c r="A12" s="90"/>
      <c r="B12" s="580">
        <f>Calcu!E33</f>
        <v>0</v>
      </c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0"/>
      <c r="N12" s="580">
        <f>Calcu!F33</f>
        <v>0</v>
      </c>
      <c r="O12" s="580"/>
      <c r="P12" s="580"/>
      <c r="Q12" s="580"/>
      <c r="R12" s="580"/>
      <c r="S12" s="580"/>
      <c r="T12" s="580">
        <f>Calcu!G33</f>
        <v>0</v>
      </c>
      <c r="U12" s="580"/>
      <c r="V12" s="580"/>
      <c r="W12" s="580"/>
      <c r="X12" s="580"/>
      <c r="Y12" s="580"/>
      <c r="Z12" s="580">
        <f>Calcu!H33</f>
        <v>0</v>
      </c>
      <c r="AA12" s="580"/>
      <c r="AB12" s="580"/>
      <c r="AC12" s="580"/>
      <c r="AD12" s="580"/>
      <c r="AE12" s="580"/>
      <c r="AF12" s="250"/>
      <c r="AG12" s="250"/>
      <c r="AH12" s="250"/>
      <c r="AI12" s="250"/>
      <c r="AJ12" s="250"/>
      <c r="AK12" s="250"/>
      <c r="AL12" s="250"/>
      <c r="AM12" s="91"/>
      <c r="AN12" s="91"/>
      <c r="AO12" s="91"/>
      <c r="AT12" s="88"/>
    </row>
    <row r="13" spans="1:46" ht="18.75" customHeight="1">
      <c r="A13" s="90"/>
      <c r="B13" s="580">
        <f>Calcu!E34</f>
        <v>0</v>
      </c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0"/>
      <c r="N13" s="580">
        <f>Calcu!F34</f>
        <v>0</v>
      </c>
      <c r="O13" s="580"/>
      <c r="P13" s="580"/>
      <c r="Q13" s="580"/>
      <c r="R13" s="580"/>
      <c r="S13" s="580"/>
      <c r="T13" s="580">
        <f>Calcu!G34</f>
        <v>0</v>
      </c>
      <c r="U13" s="580"/>
      <c r="V13" s="580"/>
      <c r="W13" s="580"/>
      <c r="X13" s="580"/>
      <c r="Y13" s="580"/>
      <c r="Z13" s="580">
        <f>Calcu!H34</f>
        <v>0</v>
      </c>
      <c r="AA13" s="580"/>
      <c r="AB13" s="580"/>
      <c r="AC13" s="580"/>
      <c r="AD13" s="580"/>
      <c r="AE13" s="580"/>
      <c r="AF13" s="250"/>
      <c r="AG13" s="250"/>
      <c r="AH13" s="250"/>
      <c r="AT13" s="88"/>
    </row>
    <row r="14" spans="1:46" ht="18.75" customHeight="1">
      <c r="A14" s="90"/>
      <c r="B14" s="580">
        <f>Calcu!E35</f>
        <v>0</v>
      </c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0"/>
      <c r="N14" s="580">
        <f>Calcu!F35</f>
        <v>0</v>
      </c>
      <c r="O14" s="580"/>
      <c r="P14" s="580"/>
      <c r="Q14" s="580"/>
      <c r="R14" s="580"/>
      <c r="S14" s="580"/>
      <c r="T14" s="580">
        <f>Calcu!G35</f>
        <v>0</v>
      </c>
      <c r="U14" s="580"/>
      <c r="V14" s="580"/>
      <c r="W14" s="580"/>
      <c r="X14" s="580"/>
      <c r="Y14" s="580"/>
      <c r="Z14" s="580">
        <f>Calcu!H35</f>
        <v>0</v>
      </c>
      <c r="AA14" s="580"/>
      <c r="AB14" s="580"/>
      <c r="AC14" s="580"/>
      <c r="AD14" s="580"/>
      <c r="AE14" s="580"/>
      <c r="AF14" s="250"/>
      <c r="AG14" s="250"/>
      <c r="AH14" s="250"/>
    </row>
    <row r="15" spans="1:46" ht="18.75" customHeight="1">
      <c r="A15" s="90"/>
      <c r="B15" s="96"/>
      <c r="C15" s="96"/>
      <c r="D15" s="96"/>
      <c r="E15" s="96"/>
      <c r="F15" s="96"/>
      <c r="G15" s="96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9"/>
      <c r="AA15" s="139"/>
      <c r="AB15" s="139"/>
      <c r="AC15" s="139"/>
      <c r="AD15" s="139"/>
      <c r="AE15" s="250"/>
      <c r="AF15" s="250"/>
      <c r="AG15" s="250"/>
      <c r="AH15" s="250"/>
    </row>
    <row r="16" spans="1:46" ht="18.75" customHeight="1">
      <c r="A16" s="90"/>
      <c r="B16" s="90" t="s">
        <v>229</v>
      </c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89"/>
      <c r="N16" s="89"/>
      <c r="O16" s="89"/>
      <c r="P16" s="250"/>
      <c r="Q16" s="250"/>
      <c r="R16" s="250"/>
      <c r="S16" s="250"/>
      <c r="T16" s="250"/>
      <c r="U16" s="250"/>
      <c r="V16" s="250"/>
      <c r="W16" s="250"/>
      <c r="X16" s="250"/>
      <c r="Y16" s="89"/>
      <c r="Z16" s="89"/>
      <c r="AA16" s="89"/>
      <c r="AB16" s="89"/>
      <c r="AC16" s="89"/>
      <c r="AD16" s="89"/>
      <c r="AE16" s="89"/>
      <c r="AF16" s="89"/>
      <c r="AG16" s="89"/>
      <c r="AH16" s="89"/>
    </row>
    <row r="17" spans="1:45" ht="18.75" customHeight="1">
      <c r="A17" s="90"/>
      <c r="B17" s="595" t="s">
        <v>226</v>
      </c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 t="s">
        <v>225</v>
      </c>
      <c r="O17" s="595"/>
      <c r="P17" s="595"/>
      <c r="Q17" s="595"/>
      <c r="R17" s="595"/>
      <c r="S17" s="595"/>
      <c r="T17" s="595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89"/>
      <c r="AG17" s="89"/>
      <c r="AH17" s="89"/>
    </row>
    <row r="18" spans="1:45" ht="18.75" customHeight="1">
      <c r="A18" s="90"/>
      <c r="B18" s="595"/>
      <c r="C18" s="595"/>
      <c r="D18" s="595"/>
      <c r="E18" s="595"/>
      <c r="F18" s="595"/>
      <c r="G18" s="595"/>
      <c r="H18" s="595"/>
      <c r="I18" s="595"/>
      <c r="J18" s="595"/>
      <c r="K18" s="595"/>
      <c r="L18" s="595"/>
      <c r="M18" s="595"/>
      <c r="N18" s="595" t="s">
        <v>55</v>
      </c>
      <c r="O18" s="595"/>
      <c r="P18" s="595"/>
      <c r="Q18" s="595"/>
      <c r="R18" s="595"/>
      <c r="S18" s="595"/>
      <c r="T18" s="595" t="s">
        <v>56</v>
      </c>
      <c r="U18" s="595"/>
      <c r="V18" s="595"/>
      <c r="W18" s="595"/>
      <c r="X18" s="595"/>
      <c r="Y18" s="595"/>
      <c r="Z18" s="595" t="s">
        <v>57</v>
      </c>
      <c r="AA18" s="595"/>
      <c r="AB18" s="595"/>
      <c r="AC18" s="595"/>
      <c r="AD18" s="595"/>
      <c r="AE18" s="595"/>
      <c r="AF18" s="89"/>
      <c r="AG18" s="89"/>
      <c r="AH18" s="89"/>
      <c r="AI18" s="89"/>
    </row>
    <row r="19" spans="1:45" ht="18.75" customHeight="1">
      <c r="A19" s="90"/>
      <c r="B19" s="580">
        <f>Calcu!E36</f>
        <v>0</v>
      </c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1">
        <f>Calcu!F36</f>
        <v>0</v>
      </c>
      <c r="O19" s="581"/>
      <c r="P19" s="581"/>
      <c r="Q19" s="581"/>
      <c r="R19" s="581"/>
      <c r="S19" s="581"/>
      <c r="T19" s="581">
        <f>Calcu!G36</f>
        <v>0</v>
      </c>
      <c r="U19" s="581"/>
      <c r="V19" s="581"/>
      <c r="W19" s="581"/>
      <c r="X19" s="581"/>
      <c r="Y19" s="581"/>
      <c r="Z19" s="581">
        <f>Calcu!H36</f>
        <v>0</v>
      </c>
      <c r="AA19" s="581"/>
      <c r="AB19" s="581"/>
      <c r="AC19" s="581"/>
      <c r="AD19" s="581"/>
      <c r="AE19" s="581"/>
      <c r="AF19" s="89"/>
      <c r="AG19" s="89"/>
      <c r="AH19" s="89"/>
      <c r="AI19" s="89"/>
    </row>
    <row r="20" spans="1:45" ht="18.75" customHeight="1">
      <c r="A20" s="90"/>
      <c r="B20" s="580">
        <f>Calcu!E37</f>
        <v>0</v>
      </c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1">
        <f>Calcu!F37</f>
        <v>0</v>
      </c>
      <c r="O20" s="581"/>
      <c r="P20" s="581"/>
      <c r="Q20" s="581"/>
      <c r="R20" s="581"/>
      <c r="S20" s="581"/>
      <c r="T20" s="581">
        <f>Calcu!G37</f>
        <v>0</v>
      </c>
      <c r="U20" s="581"/>
      <c r="V20" s="581"/>
      <c r="W20" s="581"/>
      <c r="X20" s="581"/>
      <c r="Y20" s="581"/>
      <c r="Z20" s="581">
        <f>Calcu!H37</f>
        <v>0</v>
      </c>
      <c r="AA20" s="581"/>
      <c r="AB20" s="581"/>
      <c r="AC20" s="581"/>
      <c r="AD20" s="581"/>
      <c r="AE20" s="581"/>
      <c r="AF20" s="89"/>
      <c r="AG20" s="89"/>
      <c r="AH20" s="89"/>
      <c r="AI20" s="89"/>
    </row>
    <row r="21" spans="1:45" ht="18.75" customHeight="1">
      <c r="A21" s="90"/>
      <c r="B21" s="580">
        <f>Calcu!E38</f>
        <v>0</v>
      </c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1">
        <f>Calcu!F38</f>
        <v>0</v>
      </c>
      <c r="O21" s="581"/>
      <c r="P21" s="581"/>
      <c r="Q21" s="581"/>
      <c r="R21" s="581"/>
      <c r="S21" s="581"/>
      <c r="T21" s="581">
        <f>Calcu!G38</f>
        <v>0</v>
      </c>
      <c r="U21" s="581"/>
      <c r="V21" s="581"/>
      <c r="W21" s="581"/>
      <c r="X21" s="581"/>
      <c r="Y21" s="581"/>
      <c r="Z21" s="581">
        <f>Calcu!H38</f>
        <v>0</v>
      </c>
      <c r="AA21" s="581"/>
      <c r="AB21" s="581"/>
      <c r="AC21" s="581"/>
      <c r="AD21" s="581"/>
      <c r="AE21" s="581"/>
      <c r="AF21" s="89"/>
      <c r="AG21" s="89"/>
      <c r="AH21" s="89"/>
      <c r="AI21" s="89"/>
      <c r="AJ21" s="250"/>
      <c r="AK21" s="250"/>
      <c r="AL21" s="250"/>
      <c r="AM21" s="250"/>
      <c r="AN21" s="250"/>
      <c r="AO21" s="250"/>
      <c r="AP21" s="250"/>
      <c r="AQ21" s="250"/>
      <c r="AR21" s="89"/>
      <c r="AS21" s="89"/>
    </row>
    <row r="22" spans="1:45" ht="18.75" customHeight="1">
      <c r="A22" s="90"/>
      <c r="B22" s="580">
        <f>Calcu!E39</f>
        <v>0</v>
      </c>
      <c r="C22" s="580"/>
      <c r="D22" s="580"/>
      <c r="E22" s="580"/>
      <c r="F22" s="580"/>
      <c r="G22" s="580"/>
      <c r="H22" s="580"/>
      <c r="I22" s="580"/>
      <c r="J22" s="580"/>
      <c r="K22" s="580"/>
      <c r="L22" s="580"/>
      <c r="M22" s="580"/>
      <c r="N22" s="581">
        <f>Calcu!F39</f>
        <v>0</v>
      </c>
      <c r="O22" s="581"/>
      <c r="P22" s="581"/>
      <c r="Q22" s="581"/>
      <c r="R22" s="581"/>
      <c r="S22" s="581"/>
      <c r="T22" s="581">
        <f>Calcu!G39</f>
        <v>0</v>
      </c>
      <c r="U22" s="581"/>
      <c r="V22" s="581"/>
      <c r="W22" s="581"/>
      <c r="X22" s="581"/>
      <c r="Y22" s="581"/>
      <c r="Z22" s="581">
        <f>Calcu!H39</f>
        <v>0</v>
      </c>
      <c r="AA22" s="581"/>
      <c r="AB22" s="581"/>
      <c r="AC22" s="581"/>
      <c r="AD22" s="581"/>
      <c r="AE22" s="581"/>
      <c r="AF22" s="89"/>
      <c r="AG22" s="89"/>
      <c r="AH22" s="89"/>
      <c r="AI22" s="89"/>
      <c r="AJ22" s="250"/>
      <c r="AK22" s="250"/>
      <c r="AL22" s="250"/>
      <c r="AM22" s="250"/>
      <c r="AN22" s="250"/>
      <c r="AO22" s="250"/>
      <c r="AP22" s="250"/>
      <c r="AQ22" s="250"/>
      <c r="AR22" s="89"/>
      <c r="AS22" s="89"/>
    </row>
    <row r="23" spans="1:45" ht="18.75" customHeight="1">
      <c r="A23" s="90"/>
      <c r="B23" s="580">
        <f>Calcu!E40</f>
        <v>0</v>
      </c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1">
        <f>Calcu!F40</f>
        <v>0</v>
      </c>
      <c r="O23" s="581"/>
      <c r="P23" s="581"/>
      <c r="Q23" s="581"/>
      <c r="R23" s="581"/>
      <c r="S23" s="581"/>
      <c r="T23" s="581">
        <f>Calcu!G40</f>
        <v>0</v>
      </c>
      <c r="U23" s="581"/>
      <c r="V23" s="581"/>
      <c r="W23" s="581"/>
      <c r="X23" s="581"/>
      <c r="Y23" s="581"/>
      <c r="Z23" s="581">
        <f>Calcu!H40</f>
        <v>0</v>
      </c>
      <c r="AA23" s="581"/>
      <c r="AB23" s="581"/>
      <c r="AC23" s="581"/>
      <c r="AD23" s="581"/>
      <c r="AE23" s="581"/>
      <c r="AF23" s="89"/>
      <c r="AG23" s="89"/>
      <c r="AH23" s="89"/>
      <c r="AI23" s="89"/>
      <c r="AJ23" s="250"/>
      <c r="AK23" s="250"/>
      <c r="AL23" s="250"/>
      <c r="AM23" s="250"/>
      <c r="AN23" s="250"/>
      <c r="AO23" s="250"/>
      <c r="AP23" s="250"/>
      <c r="AQ23" s="250"/>
      <c r="AR23" s="89"/>
      <c r="AS23" s="89"/>
    </row>
    <row r="24" spans="1:45" ht="18.75" customHeight="1">
      <c r="A24" s="90"/>
      <c r="B24" s="580">
        <f>Calcu!E41</f>
        <v>0</v>
      </c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1">
        <f>Calcu!F41</f>
        <v>0</v>
      </c>
      <c r="O24" s="581"/>
      <c r="P24" s="581"/>
      <c r="Q24" s="581"/>
      <c r="R24" s="581"/>
      <c r="S24" s="581"/>
      <c r="T24" s="581">
        <f>Calcu!G41</f>
        <v>0</v>
      </c>
      <c r="U24" s="581"/>
      <c r="V24" s="581"/>
      <c r="W24" s="581"/>
      <c r="X24" s="581"/>
      <c r="Y24" s="581"/>
      <c r="Z24" s="581">
        <f>Calcu!H41</f>
        <v>0</v>
      </c>
      <c r="AA24" s="581"/>
      <c r="AB24" s="581"/>
      <c r="AC24" s="581"/>
      <c r="AD24" s="581"/>
      <c r="AE24" s="581"/>
      <c r="AF24" s="89"/>
      <c r="AG24" s="89"/>
      <c r="AH24" s="89"/>
      <c r="AI24" s="89"/>
      <c r="AJ24" s="250"/>
      <c r="AK24" s="250"/>
      <c r="AL24" s="250"/>
      <c r="AM24" s="250"/>
      <c r="AN24" s="250"/>
      <c r="AO24" s="250"/>
      <c r="AP24" s="250"/>
      <c r="AQ24" s="250"/>
      <c r="AR24" s="89"/>
      <c r="AS24" s="89"/>
    </row>
    <row r="25" spans="1:45" ht="18.75" customHeight="1">
      <c r="A25" s="90"/>
      <c r="B25" s="580">
        <f>Calcu!E42</f>
        <v>0</v>
      </c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1">
        <f>Calcu!F42</f>
        <v>0</v>
      </c>
      <c r="O25" s="581"/>
      <c r="P25" s="581"/>
      <c r="Q25" s="581"/>
      <c r="R25" s="581"/>
      <c r="S25" s="581"/>
      <c r="T25" s="581">
        <f>Calcu!G42</f>
        <v>0</v>
      </c>
      <c r="U25" s="581"/>
      <c r="V25" s="581"/>
      <c r="W25" s="581"/>
      <c r="X25" s="581"/>
      <c r="Y25" s="581"/>
      <c r="Z25" s="581">
        <f>Calcu!H42</f>
        <v>0</v>
      </c>
      <c r="AA25" s="581"/>
      <c r="AB25" s="581"/>
      <c r="AC25" s="581"/>
      <c r="AD25" s="581"/>
      <c r="AE25" s="581"/>
      <c r="AF25" s="89"/>
      <c r="AG25" s="89"/>
      <c r="AH25" s="89"/>
      <c r="AI25" s="89"/>
      <c r="AJ25" s="250"/>
      <c r="AK25" s="250"/>
      <c r="AL25" s="250"/>
      <c r="AM25" s="250"/>
      <c r="AN25" s="250"/>
      <c r="AO25" s="250"/>
      <c r="AP25" s="250"/>
      <c r="AQ25" s="250"/>
      <c r="AR25" s="89"/>
      <c r="AS25" s="89"/>
    </row>
    <row r="26" spans="1:45" ht="18.75" customHeight="1">
      <c r="A26" s="90"/>
      <c r="B26" s="580">
        <f>Calcu!E43</f>
        <v>0</v>
      </c>
      <c r="C26" s="580"/>
      <c r="D26" s="580"/>
      <c r="E26" s="580"/>
      <c r="F26" s="580"/>
      <c r="G26" s="580"/>
      <c r="H26" s="580"/>
      <c r="I26" s="580"/>
      <c r="J26" s="580"/>
      <c r="K26" s="580"/>
      <c r="L26" s="580"/>
      <c r="M26" s="580"/>
      <c r="N26" s="581">
        <f>Calcu!F43</f>
        <v>0</v>
      </c>
      <c r="O26" s="581"/>
      <c r="P26" s="581"/>
      <c r="Q26" s="581"/>
      <c r="R26" s="581"/>
      <c r="S26" s="581"/>
      <c r="T26" s="581">
        <f>Calcu!G43</f>
        <v>0</v>
      </c>
      <c r="U26" s="581"/>
      <c r="V26" s="581"/>
      <c r="W26" s="581"/>
      <c r="X26" s="581"/>
      <c r="Y26" s="581"/>
      <c r="Z26" s="581">
        <f>Calcu!H43</f>
        <v>0</v>
      </c>
      <c r="AA26" s="581"/>
      <c r="AB26" s="581"/>
      <c r="AC26" s="581"/>
      <c r="AD26" s="581"/>
      <c r="AE26" s="581"/>
      <c r="AF26" s="89"/>
      <c r="AG26" s="89"/>
      <c r="AH26" s="89"/>
      <c r="AI26" s="89"/>
      <c r="AJ26" s="250"/>
      <c r="AK26" s="250"/>
      <c r="AL26" s="250"/>
      <c r="AM26" s="250"/>
      <c r="AN26" s="250"/>
      <c r="AO26" s="250"/>
      <c r="AP26" s="250"/>
      <c r="AQ26" s="250"/>
      <c r="AR26" s="89"/>
      <c r="AS26" s="89"/>
    </row>
    <row r="27" spans="1:45" ht="18.75" customHeight="1">
      <c r="A27" s="90"/>
      <c r="B27" s="580">
        <f>Calcu!E44</f>
        <v>0</v>
      </c>
      <c r="C27" s="580"/>
      <c r="D27" s="580"/>
      <c r="E27" s="580"/>
      <c r="F27" s="580"/>
      <c r="G27" s="580"/>
      <c r="H27" s="580"/>
      <c r="I27" s="580"/>
      <c r="J27" s="580"/>
      <c r="K27" s="580"/>
      <c r="L27" s="580"/>
      <c r="M27" s="580"/>
      <c r="N27" s="581">
        <f>Calcu!F44</f>
        <v>0</v>
      </c>
      <c r="O27" s="581"/>
      <c r="P27" s="581"/>
      <c r="Q27" s="581"/>
      <c r="R27" s="581"/>
      <c r="S27" s="581"/>
      <c r="T27" s="581">
        <f>Calcu!G44</f>
        <v>0</v>
      </c>
      <c r="U27" s="581"/>
      <c r="V27" s="581"/>
      <c r="W27" s="581"/>
      <c r="X27" s="581"/>
      <c r="Y27" s="581"/>
      <c r="Z27" s="581">
        <f>Calcu!H44</f>
        <v>0</v>
      </c>
      <c r="AA27" s="581"/>
      <c r="AB27" s="581"/>
      <c r="AC27" s="581"/>
      <c r="AD27" s="581"/>
      <c r="AE27" s="581"/>
      <c r="AF27" s="89"/>
      <c r="AG27" s="89"/>
      <c r="AH27" s="89"/>
      <c r="AI27" s="89"/>
      <c r="AJ27" s="89"/>
      <c r="AK27" s="89"/>
      <c r="AL27" s="91"/>
      <c r="AM27" s="91"/>
      <c r="AN27" s="91"/>
      <c r="AO27" s="91"/>
      <c r="AP27" s="91"/>
      <c r="AQ27" s="91"/>
      <c r="AR27" s="89"/>
      <c r="AS27" s="89"/>
    </row>
    <row r="28" spans="1:45" ht="18.75" customHeight="1">
      <c r="A28" s="90"/>
      <c r="B28" s="580">
        <f>Calcu!E45</f>
        <v>0</v>
      </c>
      <c r="C28" s="580"/>
      <c r="D28" s="580"/>
      <c r="E28" s="580"/>
      <c r="F28" s="580"/>
      <c r="G28" s="580"/>
      <c r="H28" s="580"/>
      <c r="I28" s="580"/>
      <c r="J28" s="580"/>
      <c r="K28" s="580"/>
      <c r="L28" s="580"/>
      <c r="M28" s="580"/>
      <c r="N28" s="581">
        <f>Calcu!F45</f>
        <v>0</v>
      </c>
      <c r="O28" s="581"/>
      <c r="P28" s="581"/>
      <c r="Q28" s="581"/>
      <c r="R28" s="581"/>
      <c r="S28" s="581"/>
      <c r="T28" s="581">
        <f>Calcu!G45</f>
        <v>0</v>
      </c>
      <c r="U28" s="581"/>
      <c r="V28" s="581"/>
      <c r="W28" s="581"/>
      <c r="X28" s="581"/>
      <c r="Y28" s="581"/>
      <c r="Z28" s="581">
        <f>Calcu!H45</f>
        <v>0</v>
      </c>
      <c r="AA28" s="581"/>
      <c r="AB28" s="581"/>
      <c r="AC28" s="581"/>
      <c r="AD28" s="581"/>
      <c r="AE28" s="581"/>
      <c r="AF28" s="89"/>
      <c r="AG28" s="89"/>
      <c r="AH28" s="89"/>
      <c r="AI28" s="89"/>
      <c r="AJ28" s="89"/>
      <c r="AK28" s="89"/>
      <c r="AL28" s="91"/>
      <c r="AM28" s="91"/>
      <c r="AN28" s="91"/>
      <c r="AO28" s="91"/>
      <c r="AP28" s="91"/>
      <c r="AQ28" s="91"/>
      <c r="AR28" s="89"/>
      <c r="AS28" s="89"/>
    </row>
    <row r="29" spans="1:45" ht="18.75" customHeight="1">
      <c r="A29" s="90"/>
      <c r="B29" s="580">
        <f>Calcu!E46</f>
        <v>0</v>
      </c>
      <c r="C29" s="580"/>
      <c r="D29" s="580"/>
      <c r="E29" s="580"/>
      <c r="F29" s="580"/>
      <c r="G29" s="580"/>
      <c r="H29" s="580"/>
      <c r="I29" s="580"/>
      <c r="J29" s="580"/>
      <c r="K29" s="580"/>
      <c r="L29" s="580"/>
      <c r="M29" s="580"/>
      <c r="N29" s="581">
        <f>Calcu!F46</f>
        <v>0</v>
      </c>
      <c r="O29" s="581"/>
      <c r="P29" s="581"/>
      <c r="Q29" s="581"/>
      <c r="R29" s="581"/>
      <c r="S29" s="581"/>
      <c r="T29" s="581">
        <f>Calcu!G46</f>
        <v>0</v>
      </c>
      <c r="U29" s="581"/>
      <c r="V29" s="581"/>
      <c r="W29" s="581"/>
      <c r="X29" s="581"/>
      <c r="Y29" s="581"/>
      <c r="Z29" s="581">
        <f>Calcu!H46</f>
        <v>0</v>
      </c>
      <c r="AA29" s="581"/>
      <c r="AB29" s="581"/>
      <c r="AC29" s="581"/>
      <c r="AD29" s="581"/>
      <c r="AE29" s="581"/>
      <c r="AF29" s="89"/>
      <c r="AG29" s="89"/>
      <c r="AH29" s="89"/>
      <c r="AI29" s="89"/>
      <c r="AJ29" s="89"/>
      <c r="AK29" s="89"/>
      <c r="AL29" s="91"/>
      <c r="AM29" s="91"/>
      <c r="AN29" s="91"/>
      <c r="AO29" s="91"/>
      <c r="AP29" s="91"/>
      <c r="AQ29" s="91"/>
      <c r="AR29" s="89"/>
      <c r="AS29" s="89"/>
    </row>
    <row r="30" spans="1:45" ht="18.75" customHeight="1">
      <c r="A30" s="90"/>
      <c r="B30" s="580">
        <f>Calcu!E47</f>
        <v>0</v>
      </c>
      <c r="C30" s="580"/>
      <c r="D30" s="580"/>
      <c r="E30" s="580"/>
      <c r="F30" s="580"/>
      <c r="G30" s="580"/>
      <c r="H30" s="580"/>
      <c r="I30" s="580"/>
      <c r="J30" s="580"/>
      <c r="K30" s="580"/>
      <c r="L30" s="580"/>
      <c r="M30" s="580"/>
      <c r="N30" s="581">
        <f>Calcu!F47</f>
        <v>0</v>
      </c>
      <c r="O30" s="581"/>
      <c r="P30" s="581"/>
      <c r="Q30" s="581"/>
      <c r="R30" s="581"/>
      <c r="S30" s="581"/>
      <c r="T30" s="581">
        <f>Calcu!G47</f>
        <v>0</v>
      </c>
      <c r="U30" s="581"/>
      <c r="V30" s="581"/>
      <c r="W30" s="581"/>
      <c r="X30" s="581"/>
      <c r="Y30" s="581"/>
      <c r="Z30" s="581">
        <f>Calcu!H47</f>
        <v>0</v>
      </c>
      <c r="AA30" s="581"/>
      <c r="AB30" s="581"/>
      <c r="AC30" s="581"/>
      <c r="AD30" s="581"/>
      <c r="AE30" s="581"/>
      <c r="AF30" s="89"/>
      <c r="AG30" s="89"/>
      <c r="AH30" s="89"/>
      <c r="AI30" s="89"/>
      <c r="AJ30" s="89"/>
      <c r="AK30" s="89"/>
      <c r="AL30" s="91"/>
      <c r="AM30" s="91"/>
      <c r="AN30" s="91"/>
      <c r="AO30" s="91"/>
      <c r="AP30" s="91"/>
      <c r="AQ30" s="91"/>
      <c r="AR30" s="89"/>
      <c r="AS30" s="89"/>
    </row>
    <row r="31" spans="1:45" ht="18.75" customHeight="1">
      <c r="A31" s="90"/>
      <c r="B31" s="580">
        <f>Calcu!E48</f>
        <v>0</v>
      </c>
      <c r="C31" s="580"/>
      <c r="D31" s="580"/>
      <c r="E31" s="580"/>
      <c r="F31" s="580"/>
      <c r="G31" s="580"/>
      <c r="H31" s="580"/>
      <c r="I31" s="580"/>
      <c r="J31" s="580"/>
      <c r="K31" s="580"/>
      <c r="L31" s="580"/>
      <c r="M31" s="580"/>
      <c r="N31" s="581">
        <f>Calcu!F48</f>
        <v>0</v>
      </c>
      <c r="O31" s="581"/>
      <c r="P31" s="581"/>
      <c r="Q31" s="581"/>
      <c r="R31" s="581"/>
      <c r="S31" s="581"/>
      <c r="T31" s="581">
        <f>Calcu!G48</f>
        <v>0</v>
      </c>
      <c r="U31" s="581"/>
      <c r="V31" s="581"/>
      <c r="W31" s="581"/>
      <c r="X31" s="581"/>
      <c r="Y31" s="581"/>
      <c r="Z31" s="581">
        <f>Calcu!H48</f>
        <v>0</v>
      </c>
      <c r="AA31" s="581"/>
      <c r="AB31" s="581"/>
      <c r="AC31" s="581"/>
      <c r="AD31" s="581"/>
      <c r="AE31" s="581"/>
      <c r="AF31" s="89"/>
      <c r="AG31" s="89"/>
      <c r="AH31" s="89"/>
      <c r="AI31" s="89"/>
      <c r="AJ31" s="89"/>
      <c r="AK31" s="89"/>
      <c r="AL31" s="91"/>
      <c r="AM31" s="91"/>
      <c r="AN31" s="91"/>
      <c r="AO31" s="91"/>
      <c r="AP31" s="91"/>
      <c r="AQ31" s="91"/>
      <c r="AR31" s="89"/>
      <c r="AS31" s="89"/>
    </row>
    <row r="32" spans="1:45" ht="18.75" customHeight="1">
      <c r="A32" s="90"/>
      <c r="B32" s="580">
        <f>Calcu!E49</f>
        <v>0</v>
      </c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1">
        <f>Calcu!F49</f>
        <v>0</v>
      </c>
      <c r="O32" s="581"/>
      <c r="P32" s="581"/>
      <c r="Q32" s="581"/>
      <c r="R32" s="581"/>
      <c r="S32" s="581"/>
      <c r="T32" s="581">
        <f>Calcu!G49</f>
        <v>0</v>
      </c>
      <c r="U32" s="581"/>
      <c r="V32" s="581"/>
      <c r="W32" s="581"/>
      <c r="X32" s="581"/>
      <c r="Y32" s="581"/>
      <c r="Z32" s="581">
        <f>Calcu!H49</f>
        <v>0</v>
      </c>
      <c r="AA32" s="581"/>
      <c r="AB32" s="581"/>
      <c r="AC32" s="581"/>
      <c r="AD32" s="581"/>
      <c r="AE32" s="581"/>
      <c r="AF32" s="89"/>
      <c r="AG32" s="89"/>
      <c r="AH32" s="89"/>
      <c r="AI32" s="89"/>
      <c r="AJ32" s="89"/>
      <c r="AK32" s="89"/>
      <c r="AL32" s="91"/>
      <c r="AM32" s="91"/>
      <c r="AN32" s="91"/>
      <c r="AO32" s="91"/>
      <c r="AP32" s="91"/>
      <c r="AQ32" s="91"/>
      <c r="AR32" s="89"/>
      <c r="AS32" s="89"/>
    </row>
    <row r="33" spans="1:46" ht="18.75" customHeight="1">
      <c r="A33" s="90"/>
      <c r="B33" s="580">
        <f>Calcu!E50</f>
        <v>0</v>
      </c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1">
        <f>Calcu!F50</f>
        <v>0</v>
      </c>
      <c r="O33" s="581"/>
      <c r="P33" s="581"/>
      <c r="Q33" s="581"/>
      <c r="R33" s="581"/>
      <c r="S33" s="581"/>
      <c r="T33" s="581">
        <f>Calcu!G50</f>
        <v>0</v>
      </c>
      <c r="U33" s="581"/>
      <c r="V33" s="581"/>
      <c r="W33" s="581"/>
      <c r="X33" s="581"/>
      <c r="Y33" s="581"/>
      <c r="Z33" s="581">
        <f>Calcu!H50</f>
        <v>0</v>
      </c>
      <c r="AA33" s="581"/>
      <c r="AB33" s="581"/>
      <c r="AC33" s="581"/>
      <c r="AD33" s="581"/>
      <c r="AE33" s="581"/>
      <c r="AF33" s="89"/>
      <c r="AG33" s="89"/>
      <c r="AH33" s="89"/>
      <c r="AI33" s="89"/>
      <c r="AJ33" s="89"/>
      <c r="AK33" s="89"/>
      <c r="AL33" s="91"/>
      <c r="AM33" s="91"/>
      <c r="AN33" s="91"/>
      <c r="AO33" s="91"/>
      <c r="AP33" s="91"/>
      <c r="AQ33" s="91"/>
      <c r="AR33" s="89"/>
      <c r="AS33" s="89"/>
    </row>
    <row r="34" spans="1:46" ht="18.75" customHeight="1">
      <c r="A34" s="90"/>
      <c r="B34" s="580">
        <f>Calcu!E51</f>
        <v>0</v>
      </c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1">
        <f>Calcu!F51</f>
        <v>0</v>
      </c>
      <c r="O34" s="581"/>
      <c r="P34" s="581"/>
      <c r="Q34" s="581"/>
      <c r="R34" s="581"/>
      <c r="S34" s="581"/>
      <c r="T34" s="581">
        <f>Calcu!G51</f>
        <v>0</v>
      </c>
      <c r="U34" s="581"/>
      <c r="V34" s="581"/>
      <c r="W34" s="581"/>
      <c r="X34" s="581"/>
      <c r="Y34" s="581"/>
      <c r="Z34" s="581">
        <f>Calcu!H51</f>
        <v>0</v>
      </c>
      <c r="AA34" s="581"/>
      <c r="AB34" s="581"/>
      <c r="AC34" s="581"/>
      <c r="AD34" s="581"/>
      <c r="AE34" s="581"/>
      <c r="AF34" s="89"/>
      <c r="AG34" s="89"/>
      <c r="AH34" s="89"/>
      <c r="AI34" s="89"/>
      <c r="AJ34" s="89"/>
      <c r="AK34" s="89"/>
      <c r="AL34" s="91"/>
      <c r="AM34" s="91"/>
      <c r="AN34" s="91"/>
      <c r="AO34" s="91"/>
      <c r="AP34" s="91"/>
      <c r="AQ34" s="91"/>
      <c r="AR34" s="89"/>
      <c r="AS34" s="89"/>
    </row>
    <row r="35" spans="1:46" ht="18.75" customHeight="1">
      <c r="A35" s="90"/>
      <c r="B35" s="580">
        <f>Calcu!E52</f>
        <v>0</v>
      </c>
      <c r="C35" s="580"/>
      <c r="D35" s="580"/>
      <c r="E35" s="580"/>
      <c r="F35" s="580"/>
      <c r="G35" s="580"/>
      <c r="H35" s="580"/>
      <c r="I35" s="580"/>
      <c r="J35" s="580"/>
      <c r="K35" s="580"/>
      <c r="L35" s="580"/>
      <c r="M35" s="580"/>
      <c r="N35" s="581">
        <f>Calcu!F52</f>
        <v>0</v>
      </c>
      <c r="O35" s="581"/>
      <c r="P35" s="581"/>
      <c r="Q35" s="581"/>
      <c r="R35" s="581"/>
      <c r="S35" s="581"/>
      <c r="T35" s="581">
        <f>Calcu!G52</f>
        <v>0</v>
      </c>
      <c r="U35" s="581"/>
      <c r="V35" s="581"/>
      <c r="W35" s="581"/>
      <c r="X35" s="581"/>
      <c r="Y35" s="581"/>
      <c r="Z35" s="581">
        <f>Calcu!H52</f>
        <v>0</v>
      </c>
      <c r="AA35" s="581"/>
      <c r="AB35" s="581"/>
      <c r="AC35" s="581"/>
      <c r="AD35" s="581"/>
      <c r="AE35" s="581"/>
      <c r="AF35" s="89"/>
      <c r="AG35" s="89"/>
      <c r="AH35" s="89"/>
      <c r="AI35" s="89"/>
      <c r="AJ35" s="89"/>
      <c r="AK35" s="89"/>
      <c r="AL35" s="91"/>
      <c r="AM35" s="91"/>
      <c r="AN35" s="91"/>
      <c r="AO35" s="91"/>
      <c r="AP35" s="91"/>
      <c r="AQ35" s="91"/>
      <c r="AR35" s="89"/>
      <c r="AS35" s="89"/>
    </row>
    <row r="36" spans="1:46" ht="18.75" customHeight="1">
      <c r="A36" s="90"/>
      <c r="B36" s="580">
        <f>Calcu!E53</f>
        <v>0</v>
      </c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1">
        <f>Calcu!F53</f>
        <v>0</v>
      </c>
      <c r="O36" s="581"/>
      <c r="P36" s="581"/>
      <c r="Q36" s="581"/>
      <c r="R36" s="581"/>
      <c r="S36" s="581"/>
      <c r="T36" s="581">
        <f>Calcu!G53</f>
        <v>0</v>
      </c>
      <c r="U36" s="581"/>
      <c r="V36" s="581"/>
      <c r="W36" s="581"/>
      <c r="X36" s="581"/>
      <c r="Y36" s="581"/>
      <c r="Z36" s="581">
        <f>Calcu!H53</f>
        <v>0</v>
      </c>
      <c r="AA36" s="581"/>
      <c r="AB36" s="581"/>
      <c r="AC36" s="581"/>
      <c r="AD36" s="581"/>
      <c r="AE36" s="581"/>
      <c r="AF36" s="89"/>
      <c r="AG36" s="89"/>
      <c r="AH36" s="89"/>
      <c r="AI36" s="89"/>
      <c r="AJ36" s="89"/>
      <c r="AK36" s="89"/>
      <c r="AL36" s="91"/>
      <c r="AM36" s="91"/>
      <c r="AN36" s="91"/>
      <c r="AO36" s="91"/>
      <c r="AP36" s="91"/>
      <c r="AQ36" s="91"/>
      <c r="AR36" s="89"/>
      <c r="AS36" s="89"/>
    </row>
    <row r="37" spans="1:46" ht="18.75" customHeight="1">
      <c r="A37" s="90"/>
      <c r="B37" s="96"/>
      <c r="C37" s="96"/>
      <c r="D37" s="96"/>
      <c r="E37" s="96"/>
      <c r="F37" s="96"/>
      <c r="G37" s="96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91"/>
      <c r="AM37" s="91"/>
      <c r="AN37" s="91"/>
      <c r="AO37" s="91"/>
      <c r="AP37" s="91"/>
      <c r="AQ37" s="91"/>
      <c r="AR37" s="89"/>
      <c r="AS37" s="89"/>
    </row>
    <row r="38" spans="1:46" ht="18.75" customHeight="1">
      <c r="A38" s="90"/>
      <c r="B38" s="141" t="s">
        <v>89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4"/>
      <c r="AA38" s="94"/>
      <c r="AB38" s="94"/>
      <c r="AC38" s="94"/>
      <c r="AD38" s="94"/>
      <c r="AE38" s="94"/>
      <c r="AF38" s="95"/>
      <c r="AG38" s="95"/>
      <c r="AH38" s="95"/>
      <c r="AI38" s="95"/>
      <c r="AJ38" s="95"/>
      <c r="AK38" s="95"/>
      <c r="AL38" s="91"/>
      <c r="AM38" s="91"/>
      <c r="AN38" s="91"/>
      <c r="AO38" s="91"/>
      <c r="AP38" s="91"/>
      <c r="AQ38" s="91"/>
      <c r="AR38" s="89"/>
      <c r="AS38" s="89"/>
    </row>
    <row r="39" spans="1:46" ht="18.75" customHeight="1">
      <c r="A39" s="90"/>
      <c r="B39" s="595" t="s">
        <v>90</v>
      </c>
      <c r="C39" s="595"/>
      <c r="D39" s="595"/>
      <c r="E39" s="595"/>
      <c r="F39" s="595"/>
      <c r="G39" s="595"/>
      <c r="H39" s="602" t="s">
        <v>230</v>
      </c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602"/>
      <c r="AB39" s="602"/>
      <c r="AC39" s="602"/>
      <c r="AD39" s="602"/>
      <c r="AE39" s="602"/>
      <c r="AF39" s="602"/>
      <c r="AG39" s="602"/>
      <c r="AH39" s="602"/>
      <c r="AI39" s="602"/>
      <c r="AJ39" s="602"/>
      <c r="AK39" s="602"/>
      <c r="AL39" s="602"/>
      <c r="AM39" s="602"/>
      <c r="AN39" s="602"/>
      <c r="AO39" s="602"/>
      <c r="AP39" s="602"/>
      <c r="AQ39" s="602"/>
      <c r="AR39" s="602"/>
      <c r="AS39" s="602"/>
      <c r="AT39" s="602"/>
    </row>
    <row r="40" spans="1:46" ht="18.75" customHeight="1">
      <c r="A40" s="90"/>
      <c r="B40" s="600" t="s">
        <v>75</v>
      </c>
      <c r="C40" s="600"/>
      <c r="D40" s="600"/>
      <c r="E40" s="600"/>
      <c r="F40" s="600"/>
      <c r="G40" s="600"/>
      <c r="H40" s="603" t="str">
        <f>Calcu!J10</f>
        <v/>
      </c>
      <c r="I40" s="603"/>
      <c r="J40" s="603"/>
      <c r="K40" s="603"/>
      <c r="L40" s="603"/>
      <c r="M40" s="603"/>
      <c r="N40" s="603"/>
      <c r="O40" s="603"/>
      <c r="P40" s="603"/>
      <c r="Q40" s="601" t="s">
        <v>91</v>
      </c>
      <c r="R40" s="601"/>
      <c r="S40" s="601"/>
      <c r="T40" s="601"/>
      <c r="U40" s="601"/>
      <c r="V40" s="601"/>
      <c r="W40" s="597" t="str">
        <f>Calcu!K10</f>
        <v/>
      </c>
      <c r="X40" s="598"/>
      <c r="Y40" s="598"/>
      <c r="Z40" s="598"/>
      <c r="AA40" s="598"/>
      <c r="AB40" s="598"/>
      <c r="AC40" s="598"/>
      <c r="AD40" s="598"/>
      <c r="AE40" s="599"/>
      <c r="AF40" s="601" t="s">
        <v>231</v>
      </c>
      <c r="AG40" s="601"/>
      <c r="AH40" s="601"/>
      <c r="AI40" s="601"/>
      <c r="AJ40" s="601"/>
      <c r="AK40" s="601"/>
      <c r="AL40" s="597" t="str">
        <f>Calcu!L10</f>
        <v/>
      </c>
      <c r="AM40" s="598"/>
      <c r="AN40" s="598"/>
      <c r="AO40" s="598"/>
      <c r="AP40" s="598"/>
      <c r="AQ40" s="598"/>
      <c r="AR40" s="598"/>
      <c r="AS40" s="598"/>
      <c r="AT40" s="599"/>
    </row>
    <row r="41" spans="1:46" ht="18.75" customHeight="1">
      <c r="A41" s="90"/>
      <c r="B41" s="92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4"/>
      <c r="AA41" s="94"/>
      <c r="AB41" s="94"/>
      <c r="AC41" s="94"/>
      <c r="AD41" s="94"/>
      <c r="AE41" s="94"/>
      <c r="AF41" s="95"/>
      <c r="AG41" s="95"/>
      <c r="AH41" s="95"/>
      <c r="AI41" s="95"/>
      <c r="AJ41" s="95"/>
      <c r="AK41" s="95"/>
      <c r="AL41" s="91"/>
      <c r="AM41" s="91"/>
      <c r="AN41" s="91"/>
      <c r="AO41" s="91"/>
      <c r="AP41" s="91"/>
      <c r="AQ41" s="91"/>
      <c r="AR41" s="89"/>
      <c r="AS41" s="89"/>
    </row>
    <row r="42" spans="1:46" ht="18.75" customHeight="1">
      <c r="A42" s="90"/>
      <c r="B42" s="596" t="s">
        <v>92</v>
      </c>
      <c r="C42" s="596"/>
      <c r="D42" s="596"/>
      <c r="E42" s="596"/>
      <c r="F42" s="596"/>
      <c r="G42" s="585" t="s">
        <v>232</v>
      </c>
      <c r="H42" s="586"/>
      <c r="I42" s="586"/>
      <c r="J42" s="586"/>
      <c r="K42" s="586"/>
      <c r="L42" s="586"/>
      <c r="M42" s="586"/>
      <c r="N42" s="586"/>
      <c r="O42" s="586"/>
      <c r="P42" s="586"/>
      <c r="Q42" s="586"/>
      <c r="R42" s="586"/>
      <c r="S42" s="586"/>
      <c r="T42" s="586"/>
      <c r="U42" s="587"/>
      <c r="V42" s="585" t="s">
        <v>237</v>
      </c>
      <c r="W42" s="586"/>
      <c r="X42" s="586"/>
      <c r="Y42" s="586"/>
      <c r="Z42" s="586"/>
      <c r="AA42" s="586"/>
      <c r="AB42" s="586"/>
      <c r="AC42" s="586"/>
      <c r="AD42" s="586"/>
      <c r="AE42" s="586"/>
      <c r="AF42" s="586"/>
      <c r="AG42" s="586"/>
      <c r="AH42" s="586"/>
      <c r="AI42" s="586"/>
      <c r="AJ42" s="587"/>
      <c r="AK42" s="588" t="s">
        <v>236</v>
      </c>
      <c r="AL42" s="588"/>
      <c r="AM42" s="588"/>
      <c r="AN42" s="588"/>
      <c r="AO42" s="588"/>
      <c r="AP42" s="588" t="s">
        <v>93</v>
      </c>
      <c r="AQ42" s="588"/>
      <c r="AR42" s="588"/>
      <c r="AS42" s="588"/>
      <c r="AT42" s="588"/>
    </row>
    <row r="43" spans="1:46" ht="18.75" customHeight="1">
      <c r="A43" s="90"/>
      <c r="B43" s="589" t="s">
        <v>224</v>
      </c>
      <c r="C43" s="589"/>
      <c r="D43" s="589"/>
      <c r="E43" s="589"/>
      <c r="F43" s="589"/>
      <c r="G43" s="590" t="s">
        <v>86</v>
      </c>
      <c r="H43" s="591"/>
      <c r="I43" s="591"/>
      <c r="J43" s="591"/>
      <c r="K43" s="592"/>
      <c r="L43" s="590" t="s">
        <v>87</v>
      </c>
      <c r="M43" s="591"/>
      <c r="N43" s="591"/>
      <c r="O43" s="591"/>
      <c r="P43" s="592"/>
      <c r="Q43" s="593" t="s">
        <v>88</v>
      </c>
      <c r="R43" s="594"/>
      <c r="S43" s="594"/>
      <c r="T43" s="594"/>
      <c r="U43" s="594"/>
      <c r="V43" s="595" t="s">
        <v>86</v>
      </c>
      <c r="W43" s="595"/>
      <c r="X43" s="595"/>
      <c r="Y43" s="595"/>
      <c r="Z43" s="595"/>
      <c r="AA43" s="595" t="s">
        <v>87</v>
      </c>
      <c r="AB43" s="595"/>
      <c r="AC43" s="595"/>
      <c r="AD43" s="595"/>
      <c r="AE43" s="595"/>
      <c r="AF43" s="595" t="s">
        <v>88</v>
      </c>
      <c r="AG43" s="595"/>
      <c r="AH43" s="595"/>
      <c r="AI43" s="595"/>
      <c r="AJ43" s="595"/>
      <c r="AK43" s="589" t="s">
        <v>224</v>
      </c>
      <c r="AL43" s="589"/>
      <c r="AM43" s="589"/>
      <c r="AN43" s="589"/>
      <c r="AO43" s="589"/>
      <c r="AP43" s="589" t="s">
        <v>224</v>
      </c>
      <c r="AQ43" s="589"/>
      <c r="AR43" s="589"/>
      <c r="AS43" s="589"/>
      <c r="AT43" s="589"/>
    </row>
    <row r="44" spans="1:46" ht="18.75" customHeight="1">
      <c r="A44" s="90"/>
      <c r="B44" s="565">
        <f>Calcu!E36</f>
        <v>0</v>
      </c>
      <c r="C44" s="565"/>
      <c r="D44" s="565"/>
      <c r="E44" s="565"/>
      <c r="F44" s="565"/>
      <c r="G44" s="564">
        <f>Calcu!I36</f>
        <v>0</v>
      </c>
      <c r="H44" s="564"/>
      <c r="I44" s="564"/>
      <c r="J44" s="564"/>
      <c r="K44" s="564"/>
      <c r="L44" s="564">
        <f>Calcu!J36</f>
        <v>0</v>
      </c>
      <c r="M44" s="564"/>
      <c r="N44" s="564"/>
      <c r="O44" s="564"/>
      <c r="P44" s="564"/>
      <c r="Q44" s="564">
        <f>Calcu!K36</f>
        <v>0</v>
      </c>
      <c r="R44" s="564"/>
      <c r="S44" s="564"/>
      <c r="T44" s="564"/>
      <c r="U44" s="564"/>
      <c r="V44" s="564" t="e">
        <f>Calcu!L36</f>
        <v>#VALUE!</v>
      </c>
      <c r="W44" s="564"/>
      <c r="X44" s="564"/>
      <c r="Y44" s="564"/>
      <c r="Z44" s="564"/>
      <c r="AA44" s="564" t="e">
        <f>Calcu!M36</f>
        <v>#VALUE!</v>
      </c>
      <c r="AB44" s="564"/>
      <c r="AC44" s="564"/>
      <c r="AD44" s="564"/>
      <c r="AE44" s="564"/>
      <c r="AF44" s="564" t="e">
        <f>Calcu!N36</f>
        <v>#VALUE!</v>
      </c>
      <c r="AG44" s="564"/>
      <c r="AH44" s="564"/>
      <c r="AI44" s="564"/>
      <c r="AJ44" s="564"/>
      <c r="AK44" s="564" t="e">
        <f>Calcu!O36</f>
        <v>#VALUE!</v>
      </c>
      <c r="AL44" s="564"/>
      <c r="AM44" s="564"/>
      <c r="AN44" s="564"/>
      <c r="AO44" s="564"/>
      <c r="AP44" s="566" t="e">
        <f>Calcu!P36</f>
        <v>#VALUE!</v>
      </c>
      <c r="AQ44" s="566"/>
      <c r="AR44" s="566"/>
      <c r="AS44" s="566"/>
      <c r="AT44" s="566"/>
    </row>
    <row r="45" spans="1:46" ht="18.75" customHeight="1">
      <c r="A45" s="90"/>
      <c r="B45" s="565">
        <f>Calcu!E37</f>
        <v>0</v>
      </c>
      <c r="C45" s="565"/>
      <c r="D45" s="565"/>
      <c r="E45" s="565"/>
      <c r="F45" s="565"/>
      <c r="G45" s="564">
        <f>Calcu!I37</f>
        <v>0</v>
      </c>
      <c r="H45" s="564"/>
      <c r="I45" s="564"/>
      <c r="J45" s="564"/>
      <c r="K45" s="564"/>
      <c r="L45" s="564">
        <f>Calcu!J37</f>
        <v>0</v>
      </c>
      <c r="M45" s="564"/>
      <c r="N45" s="564"/>
      <c r="O45" s="564"/>
      <c r="P45" s="564"/>
      <c r="Q45" s="564">
        <f>Calcu!K37</f>
        <v>0</v>
      </c>
      <c r="R45" s="564"/>
      <c r="S45" s="564"/>
      <c r="T45" s="564"/>
      <c r="U45" s="564"/>
      <c r="V45" s="564" t="e">
        <f>Calcu!L37</f>
        <v>#VALUE!</v>
      </c>
      <c r="W45" s="564"/>
      <c r="X45" s="564"/>
      <c r="Y45" s="564"/>
      <c r="Z45" s="564"/>
      <c r="AA45" s="564" t="e">
        <f>Calcu!M37</f>
        <v>#VALUE!</v>
      </c>
      <c r="AB45" s="564"/>
      <c r="AC45" s="564"/>
      <c r="AD45" s="564"/>
      <c r="AE45" s="564"/>
      <c r="AF45" s="564" t="e">
        <f>Calcu!N37</f>
        <v>#VALUE!</v>
      </c>
      <c r="AG45" s="564"/>
      <c r="AH45" s="564"/>
      <c r="AI45" s="564"/>
      <c r="AJ45" s="564"/>
      <c r="AK45" s="564" t="e">
        <f>Calcu!O37</f>
        <v>#VALUE!</v>
      </c>
      <c r="AL45" s="564"/>
      <c r="AM45" s="564"/>
      <c r="AN45" s="564"/>
      <c r="AO45" s="564"/>
      <c r="AP45" s="566" t="e">
        <f>Calcu!P37</f>
        <v>#VALUE!</v>
      </c>
      <c r="AQ45" s="566"/>
      <c r="AR45" s="566"/>
      <c r="AS45" s="566"/>
      <c r="AT45" s="566"/>
    </row>
    <row r="46" spans="1:46" ht="18.75" customHeight="1">
      <c r="A46" s="90"/>
      <c r="B46" s="565">
        <f>Calcu!E38</f>
        <v>0</v>
      </c>
      <c r="C46" s="565"/>
      <c r="D46" s="565"/>
      <c r="E46" s="565"/>
      <c r="F46" s="565"/>
      <c r="G46" s="564">
        <f>Calcu!I38</f>
        <v>0</v>
      </c>
      <c r="H46" s="564"/>
      <c r="I46" s="564"/>
      <c r="J46" s="564"/>
      <c r="K46" s="564"/>
      <c r="L46" s="564">
        <f>Calcu!J38</f>
        <v>0</v>
      </c>
      <c r="M46" s="564"/>
      <c r="N46" s="564"/>
      <c r="O46" s="564"/>
      <c r="P46" s="564"/>
      <c r="Q46" s="564">
        <f>Calcu!K38</f>
        <v>0</v>
      </c>
      <c r="R46" s="564"/>
      <c r="S46" s="564"/>
      <c r="T46" s="564"/>
      <c r="U46" s="564"/>
      <c r="V46" s="564" t="e">
        <f>Calcu!L38</f>
        <v>#VALUE!</v>
      </c>
      <c r="W46" s="564"/>
      <c r="X46" s="564"/>
      <c r="Y46" s="564"/>
      <c r="Z46" s="564"/>
      <c r="AA46" s="564" t="e">
        <f>Calcu!M38</f>
        <v>#VALUE!</v>
      </c>
      <c r="AB46" s="564"/>
      <c r="AC46" s="564"/>
      <c r="AD46" s="564"/>
      <c r="AE46" s="564"/>
      <c r="AF46" s="564" t="e">
        <f>Calcu!N38</f>
        <v>#VALUE!</v>
      </c>
      <c r="AG46" s="564"/>
      <c r="AH46" s="564"/>
      <c r="AI46" s="564"/>
      <c r="AJ46" s="564"/>
      <c r="AK46" s="564" t="e">
        <f>Calcu!O38</f>
        <v>#VALUE!</v>
      </c>
      <c r="AL46" s="564"/>
      <c r="AM46" s="564"/>
      <c r="AN46" s="564"/>
      <c r="AO46" s="564"/>
      <c r="AP46" s="566" t="e">
        <f>Calcu!P38</f>
        <v>#VALUE!</v>
      </c>
      <c r="AQ46" s="566"/>
      <c r="AR46" s="566"/>
      <c r="AS46" s="566"/>
      <c r="AT46" s="566"/>
    </row>
    <row r="47" spans="1:46" ht="18.75" customHeight="1">
      <c r="A47" s="90"/>
      <c r="B47" s="565">
        <f>Calcu!E39</f>
        <v>0</v>
      </c>
      <c r="C47" s="565"/>
      <c r="D47" s="565"/>
      <c r="E47" s="565"/>
      <c r="F47" s="565"/>
      <c r="G47" s="564">
        <f>Calcu!I39</f>
        <v>0</v>
      </c>
      <c r="H47" s="564"/>
      <c r="I47" s="564"/>
      <c r="J47" s="564"/>
      <c r="K47" s="564"/>
      <c r="L47" s="564">
        <f>Calcu!J39</f>
        <v>0</v>
      </c>
      <c r="M47" s="564"/>
      <c r="N47" s="564"/>
      <c r="O47" s="564"/>
      <c r="P47" s="564"/>
      <c r="Q47" s="564">
        <f>Calcu!K39</f>
        <v>0</v>
      </c>
      <c r="R47" s="564"/>
      <c r="S47" s="564"/>
      <c r="T47" s="564"/>
      <c r="U47" s="564"/>
      <c r="V47" s="564" t="e">
        <f>Calcu!L39</f>
        <v>#VALUE!</v>
      </c>
      <c r="W47" s="564"/>
      <c r="X47" s="564"/>
      <c r="Y47" s="564"/>
      <c r="Z47" s="564"/>
      <c r="AA47" s="564" t="e">
        <f>Calcu!M39</f>
        <v>#VALUE!</v>
      </c>
      <c r="AB47" s="564"/>
      <c r="AC47" s="564"/>
      <c r="AD47" s="564"/>
      <c r="AE47" s="564"/>
      <c r="AF47" s="564" t="e">
        <f>Calcu!N39</f>
        <v>#VALUE!</v>
      </c>
      <c r="AG47" s="564"/>
      <c r="AH47" s="564"/>
      <c r="AI47" s="564"/>
      <c r="AJ47" s="564"/>
      <c r="AK47" s="564" t="e">
        <f>Calcu!O39</f>
        <v>#VALUE!</v>
      </c>
      <c r="AL47" s="564"/>
      <c r="AM47" s="564"/>
      <c r="AN47" s="564"/>
      <c r="AO47" s="564"/>
      <c r="AP47" s="566" t="e">
        <f>Calcu!P39</f>
        <v>#VALUE!</v>
      </c>
      <c r="AQ47" s="566"/>
      <c r="AR47" s="566"/>
      <c r="AS47" s="566"/>
      <c r="AT47" s="566"/>
    </row>
    <row r="48" spans="1:46" ht="18.75" customHeight="1">
      <c r="A48" s="90"/>
      <c r="B48" s="565">
        <f>Calcu!E40</f>
        <v>0</v>
      </c>
      <c r="C48" s="565"/>
      <c r="D48" s="565"/>
      <c r="E48" s="565"/>
      <c r="F48" s="565"/>
      <c r="G48" s="564">
        <f>Calcu!I40</f>
        <v>0</v>
      </c>
      <c r="H48" s="564"/>
      <c r="I48" s="564"/>
      <c r="J48" s="564"/>
      <c r="K48" s="564"/>
      <c r="L48" s="564">
        <f>Calcu!J40</f>
        <v>0</v>
      </c>
      <c r="M48" s="564"/>
      <c r="N48" s="564"/>
      <c r="O48" s="564"/>
      <c r="P48" s="564"/>
      <c r="Q48" s="564">
        <f>Calcu!K40</f>
        <v>0</v>
      </c>
      <c r="R48" s="564"/>
      <c r="S48" s="564"/>
      <c r="T48" s="564"/>
      <c r="U48" s="564"/>
      <c r="V48" s="564" t="e">
        <f>Calcu!L40</f>
        <v>#VALUE!</v>
      </c>
      <c r="W48" s="564"/>
      <c r="X48" s="564"/>
      <c r="Y48" s="564"/>
      <c r="Z48" s="564"/>
      <c r="AA48" s="564" t="e">
        <f>Calcu!M40</f>
        <v>#VALUE!</v>
      </c>
      <c r="AB48" s="564"/>
      <c r="AC48" s="564"/>
      <c r="AD48" s="564"/>
      <c r="AE48" s="564"/>
      <c r="AF48" s="564" t="e">
        <f>Calcu!N40</f>
        <v>#VALUE!</v>
      </c>
      <c r="AG48" s="564"/>
      <c r="AH48" s="564"/>
      <c r="AI48" s="564"/>
      <c r="AJ48" s="564"/>
      <c r="AK48" s="564" t="e">
        <f>Calcu!O40</f>
        <v>#VALUE!</v>
      </c>
      <c r="AL48" s="564"/>
      <c r="AM48" s="564"/>
      <c r="AN48" s="564"/>
      <c r="AO48" s="564"/>
      <c r="AP48" s="566" t="e">
        <f>Calcu!P40</f>
        <v>#VALUE!</v>
      </c>
      <c r="AQ48" s="566"/>
      <c r="AR48" s="566"/>
      <c r="AS48" s="566"/>
      <c r="AT48" s="566"/>
    </row>
    <row r="49" spans="1:46" ht="18.75" customHeight="1">
      <c r="A49" s="90"/>
      <c r="B49" s="565">
        <f>Calcu!E41</f>
        <v>0</v>
      </c>
      <c r="C49" s="565"/>
      <c r="D49" s="565"/>
      <c r="E49" s="565"/>
      <c r="F49" s="565"/>
      <c r="G49" s="564">
        <f>Calcu!I41</f>
        <v>0</v>
      </c>
      <c r="H49" s="564"/>
      <c r="I49" s="564"/>
      <c r="J49" s="564"/>
      <c r="K49" s="564"/>
      <c r="L49" s="564">
        <f>Calcu!J41</f>
        <v>0</v>
      </c>
      <c r="M49" s="564"/>
      <c r="N49" s="564"/>
      <c r="O49" s="564"/>
      <c r="P49" s="564"/>
      <c r="Q49" s="564">
        <f>Calcu!K41</f>
        <v>0</v>
      </c>
      <c r="R49" s="564"/>
      <c r="S49" s="564"/>
      <c r="T49" s="564"/>
      <c r="U49" s="564"/>
      <c r="V49" s="564" t="e">
        <f>Calcu!L41</f>
        <v>#VALUE!</v>
      </c>
      <c r="W49" s="564"/>
      <c r="X49" s="564"/>
      <c r="Y49" s="564"/>
      <c r="Z49" s="564"/>
      <c r="AA49" s="564" t="e">
        <f>Calcu!M41</f>
        <v>#VALUE!</v>
      </c>
      <c r="AB49" s="564"/>
      <c r="AC49" s="564"/>
      <c r="AD49" s="564"/>
      <c r="AE49" s="564"/>
      <c r="AF49" s="564" t="e">
        <f>Calcu!N41</f>
        <v>#VALUE!</v>
      </c>
      <c r="AG49" s="564"/>
      <c r="AH49" s="564"/>
      <c r="AI49" s="564"/>
      <c r="AJ49" s="564"/>
      <c r="AK49" s="564" t="e">
        <f>Calcu!O41</f>
        <v>#VALUE!</v>
      </c>
      <c r="AL49" s="564"/>
      <c r="AM49" s="564"/>
      <c r="AN49" s="564"/>
      <c r="AO49" s="564"/>
      <c r="AP49" s="566" t="e">
        <f>Calcu!P41</f>
        <v>#VALUE!</v>
      </c>
      <c r="AQ49" s="566"/>
      <c r="AR49" s="566"/>
      <c r="AS49" s="566"/>
      <c r="AT49" s="566"/>
    </row>
    <row r="50" spans="1:46" ht="18.75" customHeight="1">
      <c r="A50" s="90"/>
      <c r="B50" s="565">
        <f>Calcu!E42</f>
        <v>0</v>
      </c>
      <c r="C50" s="565"/>
      <c r="D50" s="565"/>
      <c r="E50" s="565"/>
      <c r="F50" s="565"/>
      <c r="G50" s="564">
        <f>Calcu!I42</f>
        <v>0</v>
      </c>
      <c r="H50" s="564"/>
      <c r="I50" s="564"/>
      <c r="J50" s="564"/>
      <c r="K50" s="564"/>
      <c r="L50" s="564">
        <f>Calcu!J42</f>
        <v>0</v>
      </c>
      <c r="M50" s="564"/>
      <c r="N50" s="564"/>
      <c r="O50" s="564"/>
      <c r="P50" s="564"/>
      <c r="Q50" s="564">
        <f>Calcu!K42</f>
        <v>0</v>
      </c>
      <c r="R50" s="564"/>
      <c r="S50" s="564"/>
      <c r="T50" s="564"/>
      <c r="U50" s="564"/>
      <c r="V50" s="564" t="e">
        <f>Calcu!L42</f>
        <v>#VALUE!</v>
      </c>
      <c r="W50" s="564"/>
      <c r="X50" s="564"/>
      <c r="Y50" s="564"/>
      <c r="Z50" s="564"/>
      <c r="AA50" s="564" t="e">
        <f>Calcu!M42</f>
        <v>#VALUE!</v>
      </c>
      <c r="AB50" s="564"/>
      <c r="AC50" s="564"/>
      <c r="AD50" s="564"/>
      <c r="AE50" s="564"/>
      <c r="AF50" s="564" t="e">
        <f>Calcu!N42</f>
        <v>#VALUE!</v>
      </c>
      <c r="AG50" s="564"/>
      <c r="AH50" s="564"/>
      <c r="AI50" s="564"/>
      <c r="AJ50" s="564"/>
      <c r="AK50" s="564" t="e">
        <f>Calcu!O42</f>
        <v>#VALUE!</v>
      </c>
      <c r="AL50" s="564"/>
      <c r="AM50" s="564"/>
      <c r="AN50" s="564"/>
      <c r="AO50" s="564"/>
      <c r="AP50" s="566" t="e">
        <f>Calcu!P42</f>
        <v>#VALUE!</v>
      </c>
      <c r="AQ50" s="566"/>
      <c r="AR50" s="566"/>
      <c r="AS50" s="566"/>
      <c r="AT50" s="566"/>
    </row>
    <row r="51" spans="1:46" ht="18.75" customHeight="1">
      <c r="A51" s="90"/>
      <c r="B51" s="565">
        <f>Calcu!E43</f>
        <v>0</v>
      </c>
      <c r="C51" s="565"/>
      <c r="D51" s="565"/>
      <c r="E51" s="565"/>
      <c r="F51" s="565"/>
      <c r="G51" s="564">
        <f>Calcu!I43</f>
        <v>0</v>
      </c>
      <c r="H51" s="564"/>
      <c r="I51" s="564"/>
      <c r="J51" s="564"/>
      <c r="K51" s="564"/>
      <c r="L51" s="564">
        <f>Calcu!J43</f>
        <v>0</v>
      </c>
      <c r="M51" s="564"/>
      <c r="N51" s="564"/>
      <c r="O51" s="564"/>
      <c r="P51" s="564"/>
      <c r="Q51" s="564">
        <f>Calcu!K43</f>
        <v>0</v>
      </c>
      <c r="R51" s="564"/>
      <c r="S51" s="564"/>
      <c r="T51" s="564"/>
      <c r="U51" s="564"/>
      <c r="V51" s="564" t="e">
        <f>Calcu!L43</f>
        <v>#VALUE!</v>
      </c>
      <c r="W51" s="564"/>
      <c r="X51" s="564"/>
      <c r="Y51" s="564"/>
      <c r="Z51" s="564"/>
      <c r="AA51" s="564" t="e">
        <f>Calcu!M43</f>
        <v>#VALUE!</v>
      </c>
      <c r="AB51" s="564"/>
      <c r="AC51" s="564"/>
      <c r="AD51" s="564"/>
      <c r="AE51" s="564"/>
      <c r="AF51" s="564" t="e">
        <f>Calcu!N43</f>
        <v>#VALUE!</v>
      </c>
      <c r="AG51" s="564"/>
      <c r="AH51" s="564"/>
      <c r="AI51" s="564"/>
      <c r="AJ51" s="564"/>
      <c r="AK51" s="564" t="e">
        <f>Calcu!O43</f>
        <v>#VALUE!</v>
      </c>
      <c r="AL51" s="564"/>
      <c r="AM51" s="564"/>
      <c r="AN51" s="564"/>
      <c r="AO51" s="564"/>
      <c r="AP51" s="566" t="e">
        <f>Calcu!P43</f>
        <v>#VALUE!</v>
      </c>
      <c r="AQ51" s="566"/>
      <c r="AR51" s="566"/>
      <c r="AS51" s="566"/>
      <c r="AT51" s="566"/>
    </row>
    <row r="52" spans="1:46" ht="18.75" customHeight="1">
      <c r="A52" s="90"/>
      <c r="B52" s="565">
        <f>Calcu!E44</f>
        <v>0</v>
      </c>
      <c r="C52" s="565"/>
      <c r="D52" s="565"/>
      <c r="E52" s="565"/>
      <c r="F52" s="565"/>
      <c r="G52" s="564">
        <f>Calcu!I44</f>
        <v>0</v>
      </c>
      <c r="H52" s="564"/>
      <c r="I52" s="564"/>
      <c r="J52" s="564"/>
      <c r="K52" s="564"/>
      <c r="L52" s="564">
        <f>Calcu!J44</f>
        <v>0</v>
      </c>
      <c r="M52" s="564"/>
      <c r="N52" s="564"/>
      <c r="O52" s="564"/>
      <c r="P52" s="564"/>
      <c r="Q52" s="564">
        <f>Calcu!K44</f>
        <v>0</v>
      </c>
      <c r="R52" s="564"/>
      <c r="S52" s="564"/>
      <c r="T52" s="564"/>
      <c r="U52" s="564"/>
      <c r="V52" s="564" t="e">
        <f>Calcu!L44</f>
        <v>#VALUE!</v>
      </c>
      <c r="W52" s="564"/>
      <c r="X52" s="564"/>
      <c r="Y52" s="564"/>
      <c r="Z52" s="564"/>
      <c r="AA52" s="564" t="e">
        <f>Calcu!M44</f>
        <v>#VALUE!</v>
      </c>
      <c r="AB52" s="564"/>
      <c r="AC52" s="564"/>
      <c r="AD52" s="564"/>
      <c r="AE52" s="564"/>
      <c r="AF52" s="564" t="e">
        <f>Calcu!N44</f>
        <v>#VALUE!</v>
      </c>
      <c r="AG52" s="564"/>
      <c r="AH52" s="564"/>
      <c r="AI52" s="564"/>
      <c r="AJ52" s="564"/>
      <c r="AK52" s="564" t="e">
        <f>Calcu!O44</f>
        <v>#VALUE!</v>
      </c>
      <c r="AL52" s="564"/>
      <c r="AM52" s="564"/>
      <c r="AN52" s="564"/>
      <c r="AO52" s="564"/>
      <c r="AP52" s="566" t="e">
        <f>Calcu!P44</f>
        <v>#VALUE!</v>
      </c>
      <c r="AQ52" s="566"/>
      <c r="AR52" s="566"/>
      <c r="AS52" s="566"/>
      <c r="AT52" s="566"/>
    </row>
    <row r="53" spans="1:46" ht="18.75" customHeight="1">
      <c r="A53" s="90"/>
      <c r="B53" s="565">
        <f>Calcu!E45</f>
        <v>0</v>
      </c>
      <c r="C53" s="565"/>
      <c r="D53" s="565"/>
      <c r="E53" s="565"/>
      <c r="F53" s="565"/>
      <c r="G53" s="564">
        <f>Calcu!I45</f>
        <v>0</v>
      </c>
      <c r="H53" s="564"/>
      <c r="I53" s="564"/>
      <c r="J53" s="564"/>
      <c r="K53" s="564"/>
      <c r="L53" s="564">
        <f>Calcu!J45</f>
        <v>0</v>
      </c>
      <c r="M53" s="564"/>
      <c r="N53" s="564"/>
      <c r="O53" s="564"/>
      <c r="P53" s="564"/>
      <c r="Q53" s="564">
        <f>Calcu!K45</f>
        <v>0</v>
      </c>
      <c r="R53" s="564"/>
      <c r="S53" s="564"/>
      <c r="T53" s="564"/>
      <c r="U53" s="564"/>
      <c r="V53" s="564" t="e">
        <f>Calcu!L45</f>
        <v>#VALUE!</v>
      </c>
      <c r="W53" s="564"/>
      <c r="X53" s="564"/>
      <c r="Y53" s="564"/>
      <c r="Z53" s="564"/>
      <c r="AA53" s="564" t="e">
        <f>Calcu!M45</f>
        <v>#VALUE!</v>
      </c>
      <c r="AB53" s="564"/>
      <c r="AC53" s="564"/>
      <c r="AD53" s="564"/>
      <c r="AE53" s="564"/>
      <c r="AF53" s="564" t="e">
        <f>Calcu!N45</f>
        <v>#VALUE!</v>
      </c>
      <c r="AG53" s="564"/>
      <c r="AH53" s="564"/>
      <c r="AI53" s="564"/>
      <c r="AJ53" s="564"/>
      <c r="AK53" s="564" t="e">
        <f>Calcu!O45</f>
        <v>#VALUE!</v>
      </c>
      <c r="AL53" s="564"/>
      <c r="AM53" s="564"/>
      <c r="AN53" s="564"/>
      <c r="AO53" s="564"/>
      <c r="AP53" s="566" t="e">
        <f>Calcu!P45</f>
        <v>#VALUE!</v>
      </c>
      <c r="AQ53" s="566"/>
      <c r="AR53" s="566"/>
      <c r="AS53" s="566"/>
      <c r="AT53" s="566"/>
    </row>
    <row r="54" spans="1:46" ht="18.75" customHeight="1">
      <c r="A54" s="90"/>
      <c r="B54" s="565">
        <f>Calcu!E46</f>
        <v>0</v>
      </c>
      <c r="C54" s="565"/>
      <c r="D54" s="565"/>
      <c r="E54" s="565"/>
      <c r="F54" s="565"/>
      <c r="G54" s="564">
        <f>Calcu!I46</f>
        <v>0</v>
      </c>
      <c r="H54" s="564"/>
      <c r="I54" s="564"/>
      <c r="J54" s="564"/>
      <c r="K54" s="564"/>
      <c r="L54" s="564">
        <f>Calcu!J46</f>
        <v>0</v>
      </c>
      <c r="M54" s="564"/>
      <c r="N54" s="564"/>
      <c r="O54" s="564"/>
      <c r="P54" s="564"/>
      <c r="Q54" s="564">
        <f>Calcu!K46</f>
        <v>0</v>
      </c>
      <c r="R54" s="564"/>
      <c r="S54" s="564"/>
      <c r="T54" s="564"/>
      <c r="U54" s="564"/>
      <c r="V54" s="564" t="e">
        <f>Calcu!L46</f>
        <v>#VALUE!</v>
      </c>
      <c r="W54" s="564"/>
      <c r="X54" s="564"/>
      <c r="Y54" s="564"/>
      <c r="Z54" s="564"/>
      <c r="AA54" s="564" t="e">
        <f>Calcu!M46</f>
        <v>#VALUE!</v>
      </c>
      <c r="AB54" s="564"/>
      <c r="AC54" s="564"/>
      <c r="AD54" s="564"/>
      <c r="AE54" s="564"/>
      <c r="AF54" s="564" t="e">
        <f>Calcu!N46</f>
        <v>#VALUE!</v>
      </c>
      <c r="AG54" s="564"/>
      <c r="AH54" s="564"/>
      <c r="AI54" s="564"/>
      <c r="AJ54" s="564"/>
      <c r="AK54" s="564" t="e">
        <f>Calcu!O46</f>
        <v>#VALUE!</v>
      </c>
      <c r="AL54" s="564"/>
      <c r="AM54" s="564"/>
      <c r="AN54" s="564"/>
      <c r="AO54" s="564"/>
      <c r="AP54" s="566" t="e">
        <f>Calcu!P46</f>
        <v>#VALUE!</v>
      </c>
      <c r="AQ54" s="566"/>
      <c r="AR54" s="566"/>
      <c r="AS54" s="566"/>
      <c r="AT54" s="566"/>
    </row>
    <row r="55" spans="1:46" ht="18.75" customHeight="1">
      <c r="A55" s="90"/>
      <c r="B55" s="565">
        <f>Calcu!E47</f>
        <v>0</v>
      </c>
      <c r="C55" s="565"/>
      <c r="D55" s="565"/>
      <c r="E55" s="565"/>
      <c r="F55" s="565"/>
      <c r="G55" s="564">
        <f>Calcu!I47</f>
        <v>0</v>
      </c>
      <c r="H55" s="564"/>
      <c r="I55" s="564"/>
      <c r="J55" s="564"/>
      <c r="K55" s="564"/>
      <c r="L55" s="564">
        <f>Calcu!J47</f>
        <v>0</v>
      </c>
      <c r="M55" s="564"/>
      <c r="N55" s="564"/>
      <c r="O55" s="564"/>
      <c r="P55" s="564"/>
      <c r="Q55" s="564">
        <f>Calcu!K47</f>
        <v>0</v>
      </c>
      <c r="R55" s="564"/>
      <c r="S55" s="564"/>
      <c r="T55" s="564"/>
      <c r="U55" s="564"/>
      <c r="V55" s="564" t="e">
        <f>Calcu!L47</f>
        <v>#VALUE!</v>
      </c>
      <c r="W55" s="564"/>
      <c r="X55" s="564"/>
      <c r="Y55" s="564"/>
      <c r="Z55" s="564"/>
      <c r="AA55" s="564" t="e">
        <f>Calcu!M47</f>
        <v>#VALUE!</v>
      </c>
      <c r="AB55" s="564"/>
      <c r="AC55" s="564"/>
      <c r="AD55" s="564"/>
      <c r="AE55" s="564"/>
      <c r="AF55" s="564" t="e">
        <f>Calcu!N47</f>
        <v>#VALUE!</v>
      </c>
      <c r="AG55" s="564"/>
      <c r="AH55" s="564"/>
      <c r="AI55" s="564"/>
      <c r="AJ55" s="564"/>
      <c r="AK55" s="564" t="e">
        <f>Calcu!O47</f>
        <v>#VALUE!</v>
      </c>
      <c r="AL55" s="564"/>
      <c r="AM55" s="564"/>
      <c r="AN55" s="564"/>
      <c r="AO55" s="564"/>
      <c r="AP55" s="566" t="e">
        <f>Calcu!P47</f>
        <v>#VALUE!</v>
      </c>
      <c r="AQ55" s="566"/>
      <c r="AR55" s="566"/>
      <c r="AS55" s="566"/>
      <c r="AT55" s="566"/>
    </row>
    <row r="56" spans="1:46" ht="18.75" customHeight="1">
      <c r="A56" s="90"/>
      <c r="B56" s="565">
        <f>Calcu!E48</f>
        <v>0</v>
      </c>
      <c r="C56" s="565"/>
      <c r="D56" s="565"/>
      <c r="E56" s="565"/>
      <c r="F56" s="565"/>
      <c r="G56" s="564">
        <f>Calcu!I48</f>
        <v>0</v>
      </c>
      <c r="H56" s="564"/>
      <c r="I56" s="564"/>
      <c r="J56" s="564"/>
      <c r="K56" s="564"/>
      <c r="L56" s="564">
        <f>Calcu!J48</f>
        <v>0</v>
      </c>
      <c r="M56" s="564"/>
      <c r="N56" s="564"/>
      <c r="O56" s="564"/>
      <c r="P56" s="564"/>
      <c r="Q56" s="564">
        <f>Calcu!K48</f>
        <v>0</v>
      </c>
      <c r="R56" s="564"/>
      <c r="S56" s="564"/>
      <c r="T56" s="564"/>
      <c r="U56" s="564"/>
      <c r="V56" s="564" t="e">
        <f>Calcu!L48</f>
        <v>#VALUE!</v>
      </c>
      <c r="W56" s="564"/>
      <c r="X56" s="564"/>
      <c r="Y56" s="564"/>
      <c r="Z56" s="564"/>
      <c r="AA56" s="564" t="e">
        <f>Calcu!M48</f>
        <v>#VALUE!</v>
      </c>
      <c r="AB56" s="564"/>
      <c r="AC56" s="564"/>
      <c r="AD56" s="564"/>
      <c r="AE56" s="564"/>
      <c r="AF56" s="564" t="e">
        <f>Calcu!N48</f>
        <v>#VALUE!</v>
      </c>
      <c r="AG56" s="564"/>
      <c r="AH56" s="564"/>
      <c r="AI56" s="564"/>
      <c r="AJ56" s="564"/>
      <c r="AK56" s="564" t="e">
        <f>Calcu!O48</f>
        <v>#VALUE!</v>
      </c>
      <c r="AL56" s="564"/>
      <c r="AM56" s="564"/>
      <c r="AN56" s="564"/>
      <c r="AO56" s="564"/>
      <c r="AP56" s="566" t="e">
        <f>Calcu!P48</f>
        <v>#VALUE!</v>
      </c>
      <c r="AQ56" s="566"/>
      <c r="AR56" s="566"/>
      <c r="AS56" s="566"/>
      <c r="AT56" s="566"/>
    </row>
    <row r="57" spans="1:46" ht="18.75" customHeight="1">
      <c r="A57" s="90"/>
      <c r="B57" s="565">
        <f>Calcu!E49</f>
        <v>0</v>
      </c>
      <c r="C57" s="565"/>
      <c r="D57" s="565"/>
      <c r="E57" s="565"/>
      <c r="F57" s="565"/>
      <c r="G57" s="564">
        <f>Calcu!I49</f>
        <v>0</v>
      </c>
      <c r="H57" s="564"/>
      <c r="I57" s="564"/>
      <c r="J57" s="564"/>
      <c r="K57" s="564"/>
      <c r="L57" s="564">
        <f>Calcu!J49</f>
        <v>0</v>
      </c>
      <c r="M57" s="564"/>
      <c r="N57" s="564"/>
      <c r="O57" s="564"/>
      <c r="P57" s="564"/>
      <c r="Q57" s="564">
        <f>Calcu!K49</f>
        <v>0</v>
      </c>
      <c r="R57" s="564"/>
      <c r="S57" s="564"/>
      <c r="T57" s="564"/>
      <c r="U57" s="564"/>
      <c r="V57" s="564" t="e">
        <f>Calcu!L49</f>
        <v>#VALUE!</v>
      </c>
      <c r="W57" s="564"/>
      <c r="X57" s="564"/>
      <c r="Y57" s="564"/>
      <c r="Z57" s="564"/>
      <c r="AA57" s="564" t="e">
        <f>Calcu!M49</f>
        <v>#VALUE!</v>
      </c>
      <c r="AB57" s="564"/>
      <c r="AC57" s="564"/>
      <c r="AD57" s="564"/>
      <c r="AE57" s="564"/>
      <c r="AF57" s="564" t="e">
        <f>Calcu!N49</f>
        <v>#VALUE!</v>
      </c>
      <c r="AG57" s="564"/>
      <c r="AH57" s="564"/>
      <c r="AI57" s="564"/>
      <c r="AJ57" s="564"/>
      <c r="AK57" s="564" t="e">
        <f>Calcu!O49</f>
        <v>#VALUE!</v>
      </c>
      <c r="AL57" s="564"/>
      <c r="AM57" s="564"/>
      <c r="AN57" s="564"/>
      <c r="AO57" s="564"/>
      <c r="AP57" s="566" t="e">
        <f>Calcu!P49</f>
        <v>#VALUE!</v>
      </c>
      <c r="AQ57" s="566"/>
      <c r="AR57" s="566"/>
      <c r="AS57" s="566"/>
      <c r="AT57" s="566"/>
    </row>
    <row r="58" spans="1:46" ht="18.75" customHeight="1">
      <c r="A58" s="90"/>
      <c r="B58" s="565">
        <f>Calcu!E50</f>
        <v>0</v>
      </c>
      <c r="C58" s="565"/>
      <c r="D58" s="565"/>
      <c r="E58" s="565"/>
      <c r="F58" s="565"/>
      <c r="G58" s="564">
        <f>Calcu!I50</f>
        <v>0</v>
      </c>
      <c r="H58" s="564"/>
      <c r="I58" s="564"/>
      <c r="J58" s="564"/>
      <c r="K58" s="564"/>
      <c r="L58" s="564">
        <f>Calcu!J50</f>
        <v>0</v>
      </c>
      <c r="M58" s="564"/>
      <c r="N58" s="564"/>
      <c r="O58" s="564"/>
      <c r="P58" s="564"/>
      <c r="Q58" s="564">
        <f>Calcu!K50</f>
        <v>0</v>
      </c>
      <c r="R58" s="564"/>
      <c r="S58" s="564"/>
      <c r="T58" s="564"/>
      <c r="U58" s="564"/>
      <c r="V58" s="564" t="e">
        <f>Calcu!L50</f>
        <v>#VALUE!</v>
      </c>
      <c r="W58" s="564"/>
      <c r="X58" s="564"/>
      <c r="Y58" s="564"/>
      <c r="Z58" s="564"/>
      <c r="AA58" s="564" t="e">
        <f>Calcu!M50</f>
        <v>#VALUE!</v>
      </c>
      <c r="AB58" s="564"/>
      <c r="AC58" s="564"/>
      <c r="AD58" s="564"/>
      <c r="AE58" s="564"/>
      <c r="AF58" s="564" t="e">
        <f>Calcu!N50</f>
        <v>#VALUE!</v>
      </c>
      <c r="AG58" s="564"/>
      <c r="AH58" s="564"/>
      <c r="AI58" s="564"/>
      <c r="AJ58" s="564"/>
      <c r="AK58" s="564" t="e">
        <f>Calcu!O50</f>
        <v>#VALUE!</v>
      </c>
      <c r="AL58" s="564"/>
      <c r="AM58" s="564"/>
      <c r="AN58" s="564"/>
      <c r="AO58" s="564"/>
      <c r="AP58" s="566" t="e">
        <f>Calcu!P50</f>
        <v>#VALUE!</v>
      </c>
      <c r="AQ58" s="566"/>
      <c r="AR58" s="566"/>
      <c r="AS58" s="566"/>
      <c r="AT58" s="566"/>
    </row>
    <row r="59" spans="1:46" ht="18.75" customHeight="1">
      <c r="A59" s="90"/>
      <c r="B59" s="565">
        <f>Calcu!E51</f>
        <v>0</v>
      </c>
      <c r="C59" s="565"/>
      <c r="D59" s="565"/>
      <c r="E59" s="565"/>
      <c r="F59" s="565"/>
      <c r="G59" s="564">
        <f>Calcu!I51</f>
        <v>0</v>
      </c>
      <c r="H59" s="564"/>
      <c r="I59" s="564"/>
      <c r="J59" s="564"/>
      <c r="K59" s="564"/>
      <c r="L59" s="564">
        <f>Calcu!J51</f>
        <v>0</v>
      </c>
      <c r="M59" s="564"/>
      <c r="N59" s="564"/>
      <c r="O59" s="564"/>
      <c r="P59" s="564"/>
      <c r="Q59" s="564">
        <f>Calcu!K51</f>
        <v>0</v>
      </c>
      <c r="R59" s="564"/>
      <c r="S59" s="564"/>
      <c r="T59" s="564"/>
      <c r="U59" s="564"/>
      <c r="V59" s="564" t="e">
        <f>Calcu!L51</f>
        <v>#VALUE!</v>
      </c>
      <c r="W59" s="564"/>
      <c r="X59" s="564"/>
      <c r="Y59" s="564"/>
      <c r="Z59" s="564"/>
      <c r="AA59" s="564" t="e">
        <f>Calcu!M51</f>
        <v>#VALUE!</v>
      </c>
      <c r="AB59" s="564"/>
      <c r="AC59" s="564"/>
      <c r="AD59" s="564"/>
      <c r="AE59" s="564"/>
      <c r="AF59" s="564" t="e">
        <f>Calcu!N51</f>
        <v>#VALUE!</v>
      </c>
      <c r="AG59" s="564"/>
      <c r="AH59" s="564"/>
      <c r="AI59" s="564"/>
      <c r="AJ59" s="564"/>
      <c r="AK59" s="564" t="e">
        <f>Calcu!O51</f>
        <v>#VALUE!</v>
      </c>
      <c r="AL59" s="564"/>
      <c r="AM59" s="564"/>
      <c r="AN59" s="564"/>
      <c r="AO59" s="564"/>
      <c r="AP59" s="566" t="e">
        <f>Calcu!P51</f>
        <v>#VALUE!</v>
      </c>
      <c r="AQ59" s="566"/>
      <c r="AR59" s="566"/>
      <c r="AS59" s="566"/>
      <c r="AT59" s="566"/>
    </row>
    <row r="60" spans="1:46" ht="18.75" customHeight="1">
      <c r="A60" s="90"/>
      <c r="B60" s="565">
        <f>Calcu!E52</f>
        <v>0</v>
      </c>
      <c r="C60" s="565"/>
      <c r="D60" s="565"/>
      <c r="E60" s="565"/>
      <c r="F60" s="565"/>
      <c r="G60" s="564">
        <f>Calcu!I52</f>
        <v>0</v>
      </c>
      <c r="H60" s="564"/>
      <c r="I60" s="564"/>
      <c r="J60" s="564"/>
      <c r="K60" s="564"/>
      <c r="L60" s="564">
        <f>Calcu!J52</f>
        <v>0</v>
      </c>
      <c r="M60" s="564"/>
      <c r="N60" s="564"/>
      <c r="O60" s="564"/>
      <c r="P60" s="564"/>
      <c r="Q60" s="564">
        <f>Calcu!K52</f>
        <v>0</v>
      </c>
      <c r="R60" s="564"/>
      <c r="S60" s="564"/>
      <c r="T60" s="564"/>
      <c r="U60" s="564"/>
      <c r="V60" s="564" t="e">
        <f>Calcu!L52</f>
        <v>#VALUE!</v>
      </c>
      <c r="W60" s="564"/>
      <c r="X60" s="564"/>
      <c r="Y60" s="564"/>
      <c r="Z60" s="564"/>
      <c r="AA60" s="564" t="e">
        <f>Calcu!M52</f>
        <v>#VALUE!</v>
      </c>
      <c r="AB60" s="564"/>
      <c r="AC60" s="564"/>
      <c r="AD60" s="564"/>
      <c r="AE60" s="564"/>
      <c r="AF60" s="564" t="e">
        <f>Calcu!N52</f>
        <v>#VALUE!</v>
      </c>
      <c r="AG60" s="564"/>
      <c r="AH60" s="564"/>
      <c r="AI60" s="564"/>
      <c r="AJ60" s="564"/>
      <c r="AK60" s="564" t="e">
        <f>Calcu!O52</f>
        <v>#VALUE!</v>
      </c>
      <c r="AL60" s="564"/>
      <c r="AM60" s="564"/>
      <c r="AN60" s="564"/>
      <c r="AO60" s="564"/>
      <c r="AP60" s="566" t="e">
        <f>Calcu!P52</f>
        <v>#VALUE!</v>
      </c>
      <c r="AQ60" s="566"/>
      <c r="AR60" s="566"/>
      <c r="AS60" s="566"/>
      <c r="AT60" s="566"/>
    </row>
    <row r="61" spans="1:46" ht="18.75" customHeight="1">
      <c r="A61" s="90"/>
      <c r="B61" s="565">
        <f>Calcu!E53</f>
        <v>0</v>
      </c>
      <c r="C61" s="565"/>
      <c r="D61" s="565"/>
      <c r="E61" s="565"/>
      <c r="F61" s="565"/>
      <c r="G61" s="564">
        <f>Calcu!I53</f>
        <v>0</v>
      </c>
      <c r="H61" s="564"/>
      <c r="I61" s="564"/>
      <c r="J61" s="564"/>
      <c r="K61" s="564"/>
      <c r="L61" s="564">
        <f>Calcu!J53</f>
        <v>0</v>
      </c>
      <c r="M61" s="564"/>
      <c r="N61" s="564"/>
      <c r="O61" s="564"/>
      <c r="P61" s="564"/>
      <c r="Q61" s="564">
        <f>Calcu!K53</f>
        <v>0</v>
      </c>
      <c r="R61" s="564"/>
      <c r="S61" s="564"/>
      <c r="T61" s="564"/>
      <c r="U61" s="564"/>
      <c r="V61" s="564" t="e">
        <f>Calcu!L53</f>
        <v>#VALUE!</v>
      </c>
      <c r="W61" s="564"/>
      <c r="X61" s="564"/>
      <c r="Y61" s="564"/>
      <c r="Z61" s="564"/>
      <c r="AA61" s="564" t="e">
        <f>Calcu!M53</f>
        <v>#VALUE!</v>
      </c>
      <c r="AB61" s="564"/>
      <c r="AC61" s="564"/>
      <c r="AD61" s="564"/>
      <c r="AE61" s="564"/>
      <c r="AF61" s="564" t="e">
        <f>Calcu!N53</f>
        <v>#VALUE!</v>
      </c>
      <c r="AG61" s="564"/>
      <c r="AH61" s="564"/>
      <c r="AI61" s="564"/>
      <c r="AJ61" s="564"/>
      <c r="AK61" s="564" t="e">
        <f>Calcu!O53</f>
        <v>#VALUE!</v>
      </c>
      <c r="AL61" s="564"/>
      <c r="AM61" s="564"/>
      <c r="AN61" s="564"/>
      <c r="AO61" s="564"/>
      <c r="AP61" s="566" t="e">
        <f>Calcu!P53</f>
        <v>#VALUE!</v>
      </c>
      <c r="AQ61" s="566"/>
      <c r="AR61" s="566"/>
      <c r="AS61" s="566"/>
      <c r="AT61" s="566"/>
    </row>
    <row r="62" spans="1:46" ht="18.75" customHeight="1">
      <c r="A62" s="90"/>
      <c r="B62" s="142"/>
      <c r="C62" s="142"/>
      <c r="D62" s="142"/>
      <c r="E62" s="142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4"/>
      <c r="AE62" s="144"/>
      <c r="AF62" s="144"/>
      <c r="AG62" s="144"/>
      <c r="AH62" s="144"/>
      <c r="AI62" s="144"/>
      <c r="AJ62" s="144"/>
      <c r="AK62" s="144"/>
      <c r="AL62" s="143"/>
      <c r="AM62" s="143"/>
      <c r="AN62" s="143"/>
      <c r="AO62" s="143"/>
      <c r="AP62" s="143"/>
      <c r="AQ62" s="143"/>
      <c r="AR62" s="143"/>
      <c r="AS62" s="143"/>
    </row>
    <row r="63" spans="1:46" ht="18.75" customHeight="1">
      <c r="A63" s="90"/>
      <c r="B63" s="253" t="s">
        <v>233</v>
      </c>
      <c r="C63" s="250"/>
      <c r="D63" s="250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250"/>
      <c r="AI63" s="250"/>
      <c r="AJ63" s="250"/>
      <c r="AK63" s="250"/>
      <c r="AL63" s="250"/>
      <c r="AM63" s="250"/>
      <c r="AN63" s="250"/>
      <c r="AO63" s="250"/>
    </row>
    <row r="64" spans="1:46" ht="18.75" customHeight="1">
      <c r="A64" s="90"/>
      <c r="B64" s="90" t="s">
        <v>234</v>
      </c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89"/>
      <c r="N64" s="89"/>
      <c r="O64" s="89"/>
      <c r="P64" s="100"/>
      <c r="Q64" s="100"/>
      <c r="R64" s="100"/>
      <c r="S64" s="100"/>
      <c r="T64" s="100"/>
      <c r="U64" s="100"/>
      <c r="V64" s="100"/>
      <c r="W64" s="100"/>
      <c r="X64" s="100"/>
      <c r="Y64" s="89"/>
      <c r="Z64" s="89"/>
      <c r="AA64" s="89"/>
      <c r="AB64" s="89"/>
      <c r="AC64" s="89"/>
      <c r="AD64" s="140"/>
      <c r="AE64" s="140"/>
      <c r="AF64" s="250"/>
      <c r="AG64" s="250"/>
      <c r="AH64" s="250"/>
      <c r="AI64" s="250"/>
      <c r="AJ64" s="250"/>
      <c r="AK64" s="250"/>
      <c r="AL64" s="250"/>
      <c r="AM64" s="250"/>
      <c r="AN64" s="250"/>
      <c r="AO64" s="250"/>
      <c r="AT64" s="100"/>
    </row>
    <row r="65" spans="1:46" ht="18.75" customHeight="1">
      <c r="A65" s="90"/>
      <c r="B65" s="595" t="s">
        <v>226</v>
      </c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 t="s">
        <v>225</v>
      </c>
      <c r="O65" s="595"/>
      <c r="P65" s="595"/>
      <c r="Q65" s="595"/>
      <c r="R65" s="595"/>
      <c r="S65" s="595"/>
      <c r="T65" s="595"/>
      <c r="U65" s="595"/>
      <c r="V65" s="595"/>
      <c r="W65" s="595"/>
      <c r="X65" s="595"/>
      <c r="Y65" s="595"/>
      <c r="Z65" s="595"/>
      <c r="AA65" s="595"/>
      <c r="AB65" s="595"/>
      <c r="AC65" s="595"/>
      <c r="AD65" s="595"/>
      <c r="AE65" s="595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</row>
    <row r="66" spans="1:46" ht="18.75" customHeight="1">
      <c r="A66" s="90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 t="s">
        <v>55</v>
      </c>
      <c r="O66" s="595"/>
      <c r="P66" s="595"/>
      <c r="Q66" s="595"/>
      <c r="R66" s="595"/>
      <c r="S66" s="595"/>
      <c r="T66" s="595" t="s">
        <v>56</v>
      </c>
      <c r="U66" s="595"/>
      <c r="V66" s="595"/>
      <c r="W66" s="595"/>
      <c r="X66" s="595"/>
      <c r="Y66" s="595"/>
      <c r="Z66" s="595" t="s">
        <v>57</v>
      </c>
      <c r="AA66" s="595"/>
      <c r="AB66" s="595"/>
      <c r="AC66" s="595"/>
      <c r="AD66" s="595"/>
      <c r="AE66" s="595"/>
      <c r="AF66" s="250"/>
      <c r="AG66" s="250"/>
      <c r="AH66" s="250"/>
      <c r="AI66" s="250"/>
      <c r="AJ66" s="250"/>
      <c r="AK66" s="250"/>
      <c r="AL66" s="250"/>
      <c r="AM66" s="250"/>
      <c r="AN66" s="250"/>
      <c r="AO66" s="250"/>
    </row>
    <row r="67" spans="1:46" ht="18.75" customHeight="1">
      <c r="A67" s="90"/>
      <c r="B67" s="580">
        <f>Calcu!E54</f>
        <v>0</v>
      </c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>
        <f>Calcu!F54</f>
        <v>0</v>
      </c>
      <c r="O67" s="580"/>
      <c r="P67" s="580"/>
      <c r="Q67" s="580"/>
      <c r="R67" s="580"/>
      <c r="S67" s="580"/>
      <c r="T67" s="580">
        <f>Calcu!G54</f>
        <v>0</v>
      </c>
      <c r="U67" s="580"/>
      <c r="V67" s="580"/>
      <c r="W67" s="580"/>
      <c r="X67" s="580"/>
      <c r="Y67" s="580"/>
      <c r="Z67" s="580">
        <f>Calcu!H390</f>
        <v>0</v>
      </c>
      <c r="AA67" s="580"/>
      <c r="AB67" s="580"/>
      <c r="AC67" s="580"/>
      <c r="AD67" s="580"/>
      <c r="AE67" s="580"/>
      <c r="AF67" s="250"/>
      <c r="AG67" s="250"/>
      <c r="AH67" s="250"/>
      <c r="AI67" s="250"/>
      <c r="AJ67" s="250"/>
      <c r="AK67" s="250"/>
      <c r="AL67" s="250"/>
      <c r="AM67" s="250"/>
      <c r="AN67" s="250"/>
      <c r="AO67" s="250"/>
      <c r="AT67" s="88"/>
    </row>
    <row r="68" spans="1:46" ht="18.75" customHeight="1">
      <c r="A68" s="90"/>
      <c r="B68" s="580">
        <f>Calcu!E55</f>
        <v>0</v>
      </c>
      <c r="C68" s="580"/>
      <c r="D68" s="580"/>
      <c r="E68" s="580"/>
      <c r="F68" s="580"/>
      <c r="G68" s="580"/>
      <c r="H68" s="580"/>
      <c r="I68" s="580"/>
      <c r="J68" s="580"/>
      <c r="K68" s="580"/>
      <c r="L68" s="580"/>
      <c r="M68" s="580"/>
      <c r="N68" s="580">
        <f>Calcu!F55</f>
        <v>0</v>
      </c>
      <c r="O68" s="580"/>
      <c r="P68" s="580"/>
      <c r="Q68" s="580"/>
      <c r="R68" s="580"/>
      <c r="S68" s="580"/>
      <c r="T68" s="580">
        <f>Calcu!G55</f>
        <v>0</v>
      </c>
      <c r="U68" s="580"/>
      <c r="V68" s="580"/>
      <c r="W68" s="580"/>
      <c r="X68" s="580"/>
      <c r="Y68" s="580"/>
      <c r="Z68" s="580">
        <f>Calcu!H391</f>
        <v>0</v>
      </c>
      <c r="AA68" s="580"/>
      <c r="AB68" s="580"/>
      <c r="AC68" s="580"/>
      <c r="AD68" s="580"/>
      <c r="AE68" s="580"/>
      <c r="AF68" s="250"/>
      <c r="AG68" s="250"/>
      <c r="AH68" s="250"/>
      <c r="AI68" s="250"/>
      <c r="AJ68" s="250"/>
      <c r="AK68" s="250"/>
      <c r="AL68" s="250"/>
      <c r="AM68" s="250"/>
      <c r="AN68" s="250"/>
      <c r="AO68" s="250"/>
      <c r="AT68" s="88"/>
    </row>
    <row r="69" spans="1:46" ht="18.75" customHeight="1">
      <c r="A69" s="90"/>
      <c r="B69" s="580">
        <f>Calcu!E56</f>
        <v>0</v>
      </c>
      <c r="C69" s="580"/>
      <c r="D69" s="580"/>
      <c r="E69" s="580"/>
      <c r="F69" s="580"/>
      <c r="G69" s="580"/>
      <c r="H69" s="580"/>
      <c r="I69" s="580"/>
      <c r="J69" s="580"/>
      <c r="K69" s="580"/>
      <c r="L69" s="580"/>
      <c r="M69" s="580"/>
      <c r="N69" s="580">
        <f>Calcu!F56</f>
        <v>0</v>
      </c>
      <c r="O69" s="580"/>
      <c r="P69" s="580"/>
      <c r="Q69" s="580"/>
      <c r="R69" s="580"/>
      <c r="S69" s="580"/>
      <c r="T69" s="580">
        <f>Calcu!G56</f>
        <v>0</v>
      </c>
      <c r="U69" s="580"/>
      <c r="V69" s="580"/>
      <c r="W69" s="580"/>
      <c r="X69" s="580"/>
      <c r="Y69" s="580"/>
      <c r="Z69" s="580">
        <f>Calcu!H392</f>
        <v>0</v>
      </c>
      <c r="AA69" s="580"/>
      <c r="AB69" s="580"/>
      <c r="AC69" s="580"/>
      <c r="AD69" s="580"/>
      <c r="AE69" s="580"/>
      <c r="AF69" s="250"/>
      <c r="AG69" s="250"/>
      <c r="AH69" s="250"/>
      <c r="AI69" s="250"/>
      <c r="AJ69" s="250"/>
      <c r="AK69" s="250"/>
      <c r="AL69" s="250"/>
      <c r="AM69" s="250"/>
      <c r="AN69" s="250"/>
      <c r="AO69" s="250"/>
    </row>
    <row r="70" spans="1:46" ht="18.75" customHeight="1">
      <c r="A70" s="90"/>
      <c r="B70" s="96"/>
      <c r="C70" s="96"/>
      <c r="D70" s="96"/>
      <c r="E70" s="96"/>
      <c r="F70" s="96"/>
      <c r="G70" s="96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9"/>
      <c r="AA70" s="139"/>
      <c r="AB70" s="139"/>
      <c r="AC70" s="139"/>
      <c r="AD70" s="145"/>
      <c r="AE70" s="145"/>
      <c r="AF70" s="250"/>
      <c r="AG70" s="250"/>
      <c r="AH70" s="250"/>
      <c r="AI70" s="250"/>
      <c r="AJ70" s="250"/>
      <c r="AK70" s="250"/>
      <c r="AL70" s="250"/>
      <c r="AM70" s="250"/>
      <c r="AN70" s="250"/>
      <c r="AO70" s="250"/>
      <c r="AT70" s="100"/>
    </row>
    <row r="71" spans="1:46" ht="18.75" customHeight="1">
      <c r="A71" s="90"/>
      <c r="B71" s="90" t="s">
        <v>235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89"/>
      <c r="N71" s="89"/>
      <c r="O71" s="89"/>
      <c r="P71" s="100"/>
      <c r="Q71" s="100"/>
      <c r="R71" s="100"/>
      <c r="S71" s="100"/>
      <c r="T71" s="100"/>
      <c r="U71" s="100"/>
      <c r="V71" s="100"/>
      <c r="W71" s="100"/>
      <c r="X71" s="100"/>
      <c r="Y71" s="89"/>
      <c r="Z71" s="89"/>
      <c r="AA71" s="89"/>
      <c r="AB71" s="89"/>
      <c r="AC71" s="89"/>
      <c r="AD71" s="140"/>
      <c r="AE71" s="140"/>
      <c r="AF71" s="250"/>
      <c r="AG71" s="250"/>
      <c r="AH71" s="250"/>
      <c r="AI71" s="250"/>
      <c r="AJ71" s="250"/>
      <c r="AK71" s="250"/>
      <c r="AL71" s="250"/>
      <c r="AM71" s="250"/>
      <c r="AN71" s="250"/>
      <c r="AO71" s="89"/>
      <c r="AP71" s="96"/>
      <c r="AQ71" s="96"/>
      <c r="AR71" s="96"/>
      <c r="AS71" s="96"/>
      <c r="AT71" s="100"/>
    </row>
    <row r="72" spans="1:46" ht="18.75" customHeight="1">
      <c r="A72" s="90"/>
      <c r="B72" s="595" t="s">
        <v>226</v>
      </c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 t="s">
        <v>225</v>
      </c>
      <c r="O72" s="595"/>
      <c r="P72" s="595"/>
      <c r="Q72" s="595"/>
      <c r="R72" s="595"/>
      <c r="S72" s="595"/>
      <c r="T72" s="595"/>
      <c r="U72" s="595"/>
      <c r="V72" s="595"/>
      <c r="W72" s="595"/>
      <c r="X72" s="595"/>
      <c r="Y72" s="595"/>
      <c r="Z72" s="595"/>
      <c r="AA72" s="595"/>
      <c r="AB72" s="595"/>
      <c r="AC72" s="595"/>
      <c r="AD72" s="595"/>
      <c r="AE72" s="595"/>
      <c r="AF72" s="250"/>
      <c r="AG72" s="250"/>
      <c r="AH72" s="250"/>
      <c r="AI72" s="250"/>
      <c r="AJ72" s="250"/>
      <c r="AK72" s="250"/>
      <c r="AL72" s="250"/>
      <c r="AM72" s="250"/>
      <c r="AN72" s="250"/>
    </row>
    <row r="73" spans="1:46" ht="18.75" customHeight="1">
      <c r="A73" s="90"/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 t="s">
        <v>55</v>
      </c>
      <c r="O73" s="595"/>
      <c r="P73" s="595"/>
      <c r="Q73" s="595"/>
      <c r="R73" s="595"/>
      <c r="S73" s="595"/>
      <c r="T73" s="595" t="s">
        <v>56</v>
      </c>
      <c r="U73" s="595"/>
      <c r="V73" s="595"/>
      <c r="W73" s="595"/>
      <c r="X73" s="595"/>
      <c r="Y73" s="595"/>
      <c r="Z73" s="595" t="s">
        <v>57</v>
      </c>
      <c r="AA73" s="595"/>
      <c r="AB73" s="595"/>
      <c r="AC73" s="595"/>
      <c r="AD73" s="595"/>
      <c r="AE73" s="595"/>
      <c r="AF73" s="250"/>
      <c r="AG73" s="250"/>
      <c r="AH73" s="250"/>
      <c r="AI73" s="250"/>
      <c r="AJ73" s="250"/>
      <c r="AK73" s="250"/>
      <c r="AL73" s="250"/>
      <c r="AM73" s="250"/>
      <c r="AN73" s="250"/>
    </row>
    <row r="74" spans="1:46" ht="18.75" customHeight="1">
      <c r="A74" s="90"/>
      <c r="B74" s="580">
        <f>Calcu!E57</f>
        <v>0</v>
      </c>
      <c r="C74" s="580"/>
      <c r="D74" s="580"/>
      <c r="E74" s="580"/>
      <c r="F74" s="580"/>
      <c r="G74" s="580"/>
      <c r="H74" s="580"/>
      <c r="I74" s="580"/>
      <c r="J74" s="580"/>
      <c r="K74" s="580"/>
      <c r="L74" s="580"/>
      <c r="M74" s="580"/>
      <c r="N74" s="581">
        <f>Calcu!F57</f>
        <v>0</v>
      </c>
      <c r="O74" s="581"/>
      <c r="P74" s="581"/>
      <c r="Q74" s="581"/>
      <c r="R74" s="581"/>
      <c r="S74" s="581"/>
      <c r="T74" s="581">
        <f>Calcu!G57</f>
        <v>0</v>
      </c>
      <c r="U74" s="581"/>
      <c r="V74" s="581"/>
      <c r="W74" s="581"/>
      <c r="X74" s="581"/>
      <c r="Y74" s="581"/>
      <c r="Z74" s="581">
        <f>Calcu!H57</f>
        <v>0</v>
      </c>
      <c r="AA74" s="581"/>
      <c r="AB74" s="581"/>
      <c r="AC74" s="581"/>
      <c r="AD74" s="581"/>
      <c r="AE74" s="581"/>
      <c r="AF74" s="89"/>
      <c r="AG74" s="89"/>
      <c r="AH74" s="89"/>
      <c r="AI74" s="89"/>
    </row>
    <row r="75" spans="1:46" ht="18.75" customHeight="1">
      <c r="A75" s="90"/>
      <c r="B75" s="580">
        <f>Calcu!E58</f>
        <v>0</v>
      </c>
      <c r="C75" s="580"/>
      <c r="D75" s="580"/>
      <c r="E75" s="580"/>
      <c r="F75" s="580"/>
      <c r="G75" s="580"/>
      <c r="H75" s="580"/>
      <c r="I75" s="580"/>
      <c r="J75" s="580"/>
      <c r="K75" s="580"/>
      <c r="L75" s="580"/>
      <c r="M75" s="580"/>
      <c r="N75" s="581">
        <f>Calcu!F58</f>
        <v>0</v>
      </c>
      <c r="O75" s="581"/>
      <c r="P75" s="581"/>
      <c r="Q75" s="581"/>
      <c r="R75" s="581"/>
      <c r="S75" s="581"/>
      <c r="T75" s="581">
        <f>Calcu!G58</f>
        <v>0</v>
      </c>
      <c r="U75" s="581"/>
      <c r="V75" s="581"/>
      <c r="W75" s="581"/>
      <c r="X75" s="581"/>
      <c r="Y75" s="581"/>
      <c r="Z75" s="581">
        <f>Calcu!H58</f>
        <v>0</v>
      </c>
      <c r="AA75" s="581"/>
      <c r="AB75" s="581"/>
      <c r="AC75" s="581"/>
      <c r="AD75" s="581"/>
      <c r="AE75" s="581"/>
      <c r="AF75" s="89"/>
      <c r="AG75" s="89"/>
      <c r="AH75" s="89"/>
      <c r="AI75" s="89"/>
    </row>
    <row r="76" spans="1:46" ht="18.75" customHeight="1">
      <c r="A76" s="90"/>
      <c r="B76" s="580">
        <f>Calcu!E59</f>
        <v>0</v>
      </c>
      <c r="C76" s="580"/>
      <c r="D76" s="580"/>
      <c r="E76" s="580"/>
      <c r="F76" s="580"/>
      <c r="G76" s="580"/>
      <c r="H76" s="580"/>
      <c r="I76" s="580"/>
      <c r="J76" s="580"/>
      <c r="K76" s="580"/>
      <c r="L76" s="580"/>
      <c r="M76" s="580"/>
      <c r="N76" s="581">
        <f>Calcu!F59</f>
        <v>0</v>
      </c>
      <c r="O76" s="581"/>
      <c r="P76" s="581"/>
      <c r="Q76" s="581"/>
      <c r="R76" s="581"/>
      <c r="S76" s="581"/>
      <c r="T76" s="581">
        <f>Calcu!G59</f>
        <v>0</v>
      </c>
      <c r="U76" s="581"/>
      <c r="V76" s="581"/>
      <c r="W76" s="581"/>
      <c r="X76" s="581"/>
      <c r="Y76" s="581"/>
      <c r="Z76" s="581">
        <f>Calcu!H59</f>
        <v>0</v>
      </c>
      <c r="AA76" s="581"/>
      <c r="AB76" s="581"/>
      <c r="AC76" s="581"/>
      <c r="AD76" s="581"/>
      <c r="AE76" s="581"/>
      <c r="AF76" s="89"/>
      <c r="AG76" s="89"/>
      <c r="AH76" s="89"/>
      <c r="AI76" s="89"/>
      <c r="AJ76" s="250"/>
      <c r="AK76" s="250"/>
      <c r="AL76" s="250"/>
      <c r="AM76" s="250"/>
      <c r="AN76" s="250"/>
      <c r="AO76" s="250"/>
      <c r="AP76" s="250"/>
      <c r="AQ76" s="250"/>
      <c r="AR76" s="89"/>
      <c r="AS76" s="89"/>
    </row>
    <row r="77" spans="1:46" ht="18.75" customHeight="1">
      <c r="A77" s="90"/>
      <c r="B77" s="580">
        <f>Calcu!E60</f>
        <v>0</v>
      </c>
      <c r="C77" s="580"/>
      <c r="D77" s="580"/>
      <c r="E77" s="580"/>
      <c r="F77" s="580"/>
      <c r="G77" s="580"/>
      <c r="H77" s="580"/>
      <c r="I77" s="580"/>
      <c r="J77" s="580"/>
      <c r="K77" s="580"/>
      <c r="L77" s="580"/>
      <c r="M77" s="580"/>
      <c r="N77" s="581">
        <f>Calcu!F60</f>
        <v>0</v>
      </c>
      <c r="O77" s="581"/>
      <c r="P77" s="581"/>
      <c r="Q77" s="581"/>
      <c r="R77" s="581"/>
      <c r="S77" s="581"/>
      <c r="T77" s="581">
        <f>Calcu!G60</f>
        <v>0</v>
      </c>
      <c r="U77" s="581"/>
      <c r="V77" s="581"/>
      <c r="W77" s="581"/>
      <c r="X77" s="581"/>
      <c r="Y77" s="581"/>
      <c r="Z77" s="581">
        <f>Calcu!H60</f>
        <v>0</v>
      </c>
      <c r="AA77" s="581"/>
      <c r="AB77" s="581"/>
      <c r="AC77" s="581"/>
      <c r="AD77" s="581"/>
      <c r="AE77" s="581"/>
      <c r="AF77" s="89"/>
      <c r="AG77" s="89"/>
      <c r="AH77" s="89"/>
      <c r="AI77" s="89"/>
      <c r="AJ77" s="250"/>
      <c r="AK77" s="250"/>
      <c r="AL77" s="250"/>
      <c r="AM77" s="250"/>
      <c r="AN77" s="250"/>
      <c r="AO77" s="250"/>
      <c r="AP77" s="250"/>
      <c r="AQ77" s="250"/>
      <c r="AR77" s="89"/>
      <c r="AS77" s="89"/>
    </row>
    <row r="78" spans="1:46" ht="18.75" customHeight="1">
      <c r="A78" s="90"/>
      <c r="B78" s="580">
        <f>Calcu!E61</f>
        <v>0</v>
      </c>
      <c r="C78" s="580"/>
      <c r="D78" s="580"/>
      <c r="E78" s="580"/>
      <c r="F78" s="580"/>
      <c r="G78" s="580"/>
      <c r="H78" s="580"/>
      <c r="I78" s="580"/>
      <c r="J78" s="580"/>
      <c r="K78" s="580"/>
      <c r="L78" s="580"/>
      <c r="M78" s="580"/>
      <c r="N78" s="581">
        <f>Calcu!F61</f>
        <v>0</v>
      </c>
      <c r="O78" s="581"/>
      <c r="P78" s="581"/>
      <c r="Q78" s="581"/>
      <c r="R78" s="581"/>
      <c r="S78" s="581"/>
      <c r="T78" s="581">
        <f>Calcu!G61</f>
        <v>0</v>
      </c>
      <c r="U78" s="581"/>
      <c r="V78" s="581"/>
      <c r="W78" s="581"/>
      <c r="X78" s="581"/>
      <c r="Y78" s="581"/>
      <c r="Z78" s="581">
        <f>Calcu!H61</f>
        <v>0</v>
      </c>
      <c r="AA78" s="581"/>
      <c r="AB78" s="581"/>
      <c r="AC78" s="581"/>
      <c r="AD78" s="581"/>
      <c r="AE78" s="581"/>
      <c r="AF78" s="89"/>
      <c r="AG78" s="89"/>
      <c r="AH78" s="89"/>
      <c r="AI78" s="89"/>
      <c r="AJ78" s="250"/>
      <c r="AK78" s="250"/>
      <c r="AL78" s="250"/>
      <c r="AM78" s="250"/>
      <c r="AN78" s="250"/>
      <c r="AO78" s="250"/>
      <c r="AP78" s="250"/>
      <c r="AQ78" s="250"/>
      <c r="AR78" s="89"/>
      <c r="AS78" s="89"/>
    </row>
    <row r="79" spans="1:46" ht="18.75" customHeight="1">
      <c r="A79" s="90"/>
      <c r="B79" s="580">
        <f>Calcu!E62</f>
        <v>0</v>
      </c>
      <c r="C79" s="580"/>
      <c r="D79" s="580"/>
      <c r="E79" s="580"/>
      <c r="F79" s="580"/>
      <c r="G79" s="580"/>
      <c r="H79" s="580"/>
      <c r="I79" s="580"/>
      <c r="J79" s="580"/>
      <c r="K79" s="580"/>
      <c r="L79" s="580"/>
      <c r="M79" s="580"/>
      <c r="N79" s="581">
        <f>Calcu!F62</f>
        <v>0</v>
      </c>
      <c r="O79" s="581"/>
      <c r="P79" s="581"/>
      <c r="Q79" s="581"/>
      <c r="R79" s="581"/>
      <c r="S79" s="581"/>
      <c r="T79" s="581">
        <f>Calcu!G62</f>
        <v>0</v>
      </c>
      <c r="U79" s="581"/>
      <c r="V79" s="581"/>
      <c r="W79" s="581"/>
      <c r="X79" s="581"/>
      <c r="Y79" s="581"/>
      <c r="Z79" s="581">
        <f>Calcu!H62</f>
        <v>0</v>
      </c>
      <c r="AA79" s="581"/>
      <c r="AB79" s="581"/>
      <c r="AC79" s="581"/>
      <c r="AD79" s="581"/>
      <c r="AE79" s="581"/>
      <c r="AF79" s="89"/>
      <c r="AG79" s="89"/>
      <c r="AH79" s="89"/>
      <c r="AI79" s="89"/>
      <c r="AJ79" s="250"/>
      <c r="AK79" s="250"/>
      <c r="AL79" s="250"/>
      <c r="AM79" s="250"/>
      <c r="AN79" s="250"/>
      <c r="AO79" s="250"/>
      <c r="AP79" s="250"/>
      <c r="AQ79" s="250"/>
      <c r="AR79" s="89"/>
      <c r="AS79" s="89"/>
    </row>
    <row r="80" spans="1:46" ht="18.75" customHeight="1">
      <c r="A80" s="90"/>
      <c r="B80" s="580">
        <f>Calcu!E63</f>
        <v>0</v>
      </c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1">
        <f>Calcu!F63</f>
        <v>0</v>
      </c>
      <c r="O80" s="581"/>
      <c r="P80" s="581"/>
      <c r="Q80" s="581"/>
      <c r="R80" s="581"/>
      <c r="S80" s="581"/>
      <c r="T80" s="581">
        <f>Calcu!G63</f>
        <v>0</v>
      </c>
      <c r="U80" s="581"/>
      <c r="V80" s="581"/>
      <c r="W80" s="581"/>
      <c r="X80" s="581"/>
      <c r="Y80" s="581"/>
      <c r="Z80" s="581">
        <f>Calcu!H63</f>
        <v>0</v>
      </c>
      <c r="AA80" s="581"/>
      <c r="AB80" s="581"/>
      <c r="AC80" s="581"/>
      <c r="AD80" s="581"/>
      <c r="AE80" s="581"/>
      <c r="AF80" s="89"/>
      <c r="AG80" s="89"/>
      <c r="AH80" s="89"/>
      <c r="AI80" s="89"/>
      <c r="AJ80" s="250"/>
      <c r="AK80" s="250"/>
      <c r="AL80" s="250"/>
      <c r="AM80" s="250"/>
      <c r="AN80" s="250"/>
      <c r="AO80" s="250"/>
      <c r="AP80" s="250"/>
      <c r="AQ80" s="250"/>
      <c r="AR80" s="89"/>
      <c r="AS80" s="89"/>
    </row>
    <row r="81" spans="1:46" ht="18.75" customHeight="1">
      <c r="A81" s="90"/>
      <c r="B81" s="580">
        <f>Calcu!E64</f>
        <v>0</v>
      </c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1">
        <f>Calcu!F64</f>
        <v>0</v>
      </c>
      <c r="O81" s="581"/>
      <c r="P81" s="581"/>
      <c r="Q81" s="581"/>
      <c r="R81" s="581"/>
      <c r="S81" s="581"/>
      <c r="T81" s="581">
        <f>Calcu!G64</f>
        <v>0</v>
      </c>
      <c r="U81" s="581"/>
      <c r="V81" s="581"/>
      <c r="W81" s="581"/>
      <c r="X81" s="581"/>
      <c r="Y81" s="581"/>
      <c r="Z81" s="581">
        <f>Calcu!H64</f>
        <v>0</v>
      </c>
      <c r="AA81" s="581"/>
      <c r="AB81" s="581"/>
      <c r="AC81" s="581"/>
      <c r="AD81" s="581"/>
      <c r="AE81" s="581"/>
      <c r="AF81" s="89"/>
      <c r="AG81" s="89"/>
      <c r="AH81" s="89"/>
      <c r="AI81" s="89"/>
      <c r="AJ81" s="250"/>
      <c r="AK81" s="250"/>
      <c r="AL81" s="250"/>
      <c r="AM81" s="250"/>
      <c r="AN81" s="250"/>
      <c r="AO81" s="250"/>
      <c r="AP81" s="250"/>
      <c r="AQ81" s="250"/>
      <c r="AR81" s="89"/>
      <c r="AS81" s="89"/>
    </row>
    <row r="82" spans="1:46" ht="18.75" customHeight="1">
      <c r="A82" s="90"/>
      <c r="B82" s="580">
        <f>Calcu!E65</f>
        <v>0</v>
      </c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1">
        <f>Calcu!F65</f>
        <v>0</v>
      </c>
      <c r="O82" s="581"/>
      <c r="P82" s="581"/>
      <c r="Q82" s="581"/>
      <c r="R82" s="581"/>
      <c r="S82" s="581"/>
      <c r="T82" s="581">
        <f>Calcu!G65</f>
        <v>0</v>
      </c>
      <c r="U82" s="581"/>
      <c r="V82" s="581"/>
      <c r="W82" s="581"/>
      <c r="X82" s="581"/>
      <c r="Y82" s="581"/>
      <c r="Z82" s="581">
        <f>Calcu!H65</f>
        <v>0</v>
      </c>
      <c r="AA82" s="581"/>
      <c r="AB82" s="581"/>
      <c r="AC82" s="581"/>
      <c r="AD82" s="581"/>
      <c r="AE82" s="581"/>
      <c r="AF82" s="89"/>
      <c r="AG82" s="89"/>
      <c r="AH82" s="89"/>
      <c r="AI82" s="89"/>
      <c r="AJ82" s="89"/>
      <c r="AK82" s="89"/>
      <c r="AL82" s="91"/>
      <c r="AM82" s="91"/>
      <c r="AN82" s="91"/>
      <c r="AO82" s="91"/>
      <c r="AP82" s="91"/>
      <c r="AQ82" s="91"/>
      <c r="AR82" s="89"/>
      <c r="AS82" s="89"/>
    </row>
    <row r="83" spans="1:46" ht="18.75" customHeight="1">
      <c r="A83" s="90"/>
      <c r="B83" s="580">
        <f>Calcu!E66</f>
        <v>0</v>
      </c>
      <c r="C83" s="580"/>
      <c r="D83" s="580"/>
      <c r="E83" s="580"/>
      <c r="F83" s="580"/>
      <c r="G83" s="580"/>
      <c r="H83" s="580"/>
      <c r="I83" s="580"/>
      <c r="J83" s="580"/>
      <c r="K83" s="580"/>
      <c r="L83" s="580"/>
      <c r="M83" s="580"/>
      <c r="N83" s="581">
        <f>Calcu!F66</f>
        <v>0</v>
      </c>
      <c r="O83" s="581"/>
      <c r="P83" s="581"/>
      <c r="Q83" s="581"/>
      <c r="R83" s="581"/>
      <c r="S83" s="581"/>
      <c r="T83" s="581">
        <f>Calcu!G66</f>
        <v>0</v>
      </c>
      <c r="U83" s="581"/>
      <c r="V83" s="581"/>
      <c r="W83" s="581"/>
      <c r="X83" s="581"/>
      <c r="Y83" s="581"/>
      <c r="Z83" s="581">
        <f>Calcu!H66</f>
        <v>0</v>
      </c>
      <c r="AA83" s="581"/>
      <c r="AB83" s="581"/>
      <c r="AC83" s="581"/>
      <c r="AD83" s="581"/>
      <c r="AE83" s="581"/>
      <c r="AF83" s="89"/>
      <c r="AG83" s="89"/>
      <c r="AH83" s="89"/>
      <c r="AI83" s="89"/>
      <c r="AJ83" s="89"/>
      <c r="AK83" s="89"/>
      <c r="AL83" s="91"/>
      <c r="AM83" s="91"/>
      <c r="AN83" s="91"/>
      <c r="AO83" s="91"/>
      <c r="AP83" s="91"/>
      <c r="AQ83" s="91"/>
      <c r="AR83" s="89"/>
      <c r="AS83" s="89"/>
    </row>
    <row r="84" spans="1:46" ht="18.75" customHeight="1">
      <c r="A84" s="90"/>
      <c r="B84" s="580">
        <f>Calcu!E67</f>
        <v>0</v>
      </c>
      <c r="C84" s="580"/>
      <c r="D84" s="580"/>
      <c r="E84" s="580"/>
      <c r="F84" s="580"/>
      <c r="G84" s="580"/>
      <c r="H84" s="580"/>
      <c r="I84" s="580"/>
      <c r="J84" s="580"/>
      <c r="K84" s="580"/>
      <c r="L84" s="580"/>
      <c r="M84" s="580"/>
      <c r="N84" s="581">
        <f>Calcu!F67</f>
        <v>0</v>
      </c>
      <c r="O84" s="581"/>
      <c r="P84" s="581"/>
      <c r="Q84" s="581"/>
      <c r="R84" s="581"/>
      <c r="S84" s="581"/>
      <c r="T84" s="581">
        <f>Calcu!G67</f>
        <v>0</v>
      </c>
      <c r="U84" s="581"/>
      <c r="V84" s="581"/>
      <c r="W84" s="581"/>
      <c r="X84" s="581"/>
      <c r="Y84" s="581"/>
      <c r="Z84" s="581">
        <f>Calcu!H67</f>
        <v>0</v>
      </c>
      <c r="AA84" s="581"/>
      <c r="AB84" s="581"/>
      <c r="AC84" s="581"/>
      <c r="AD84" s="581"/>
      <c r="AE84" s="581"/>
      <c r="AF84" s="89"/>
      <c r="AG84" s="89"/>
      <c r="AH84" s="89"/>
      <c r="AI84" s="89"/>
      <c r="AJ84" s="89"/>
      <c r="AK84" s="89"/>
      <c r="AL84" s="91"/>
      <c r="AM84" s="91"/>
      <c r="AN84" s="91"/>
      <c r="AO84" s="91"/>
      <c r="AP84" s="91"/>
      <c r="AQ84" s="91"/>
      <c r="AR84" s="89"/>
      <c r="AS84" s="89"/>
    </row>
    <row r="85" spans="1:46" ht="18.75" customHeight="1">
      <c r="A85" s="90"/>
      <c r="B85" s="580">
        <f>Calcu!E68</f>
        <v>0</v>
      </c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1">
        <f>Calcu!F68</f>
        <v>0</v>
      </c>
      <c r="O85" s="581"/>
      <c r="P85" s="581"/>
      <c r="Q85" s="581"/>
      <c r="R85" s="581"/>
      <c r="S85" s="581"/>
      <c r="T85" s="581">
        <f>Calcu!G68</f>
        <v>0</v>
      </c>
      <c r="U85" s="581"/>
      <c r="V85" s="581"/>
      <c r="W85" s="581"/>
      <c r="X85" s="581"/>
      <c r="Y85" s="581"/>
      <c r="Z85" s="581">
        <f>Calcu!H68</f>
        <v>0</v>
      </c>
      <c r="AA85" s="581"/>
      <c r="AB85" s="581"/>
      <c r="AC85" s="581"/>
      <c r="AD85" s="581"/>
      <c r="AE85" s="581"/>
      <c r="AF85" s="89"/>
      <c r="AG85" s="89"/>
      <c r="AH85" s="89"/>
      <c r="AI85" s="89"/>
      <c r="AJ85" s="89"/>
      <c r="AK85" s="89"/>
      <c r="AL85" s="91"/>
      <c r="AM85" s="91"/>
      <c r="AN85" s="91"/>
      <c r="AO85" s="91"/>
      <c r="AP85" s="91"/>
      <c r="AQ85" s="91"/>
      <c r="AR85" s="89"/>
      <c r="AS85" s="89"/>
    </row>
    <row r="86" spans="1:46" ht="18.75" customHeight="1">
      <c r="A86" s="90"/>
      <c r="B86" s="580">
        <f>Calcu!E69</f>
        <v>0</v>
      </c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1">
        <f>Calcu!F69</f>
        <v>0</v>
      </c>
      <c r="O86" s="581"/>
      <c r="P86" s="581"/>
      <c r="Q86" s="581"/>
      <c r="R86" s="581"/>
      <c r="S86" s="581"/>
      <c r="T86" s="581">
        <f>Calcu!G69</f>
        <v>0</v>
      </c>
      <c r="U86" s="581"/>
      <c r="V86" s="581"/>
      <c r="W86" s="581"/>
      <c r="X86" s="581"/>
      <c r="Y86" s="581"/>
      <c r="Z86" s="581">
        <f>Calcu!H69</f>
        <v>0</v>
      </c>
      <c r="AA86" s="581"/>
      <c r="AB86" s="581"/>
      <c r="AC86" s="581"/>
      <c r="AD86" s="581"/>
      <c r="AE86" s="581"/>
      <c r="AF86" s="89"/>
      <c r="AG86" s="89"/>
      <c r="AH86" s="89"/>
      <c r="AI86" s="89"/>
      <c r="AJ86" s="89"/>
      <c r="AK86" s="89"/>
      <c r="AL86" s="91"/>
      <c r="AM86" s="91"/>
      <c r="AN86" s="91"/>
      <c r="AO86" s="91"/>
      <c r="AP86" s="91"/>
      <c r="AQ86" s="91"/>
      <c r="AR86" s="89"/>
      <c r="AS86" s="89"/>
    </row>
    <row r="87" spans="1:46" ht="18.75" customHeight="1">
      <c r="A87" s="90"/>
      <c r="B87" s="580">
        <f>Calcu!E70</f>
        <v>0</v>
      </c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1">
        <f>Calcu!F70</f>
        <v>0</v>
      </c>
      <c r="O87" s="581"/>
      <c r="P87" s="581"/>
      <c r="Q87" s="581"/>
      <c r="R87" s="581"/>
      <c r="S87" s="581"/>
      <c r="T87" s="581">
        <f>Calcu!G70</f>
        <v>0</v>
      </c>
      <c r="U87" s="581"/>
      <c r="V87" s="581"/>
      <c r="W87" s="581"/>
      <c r="X87" s="581"/>
      <c r="Y87" s="581"/>
      <c r="Z87" s="581">
        <f>Calcu!H70</f>
        <v>0</v>
      </c>
      <c r="AA87" s="581"/>
      <c r="AB87" s="581"/>
      <c r="AC87" s="581"/>
      <c r="AD87" s="581"/>
      <c r="AE87" s="581"/>
      <c r="AF87" s="89"/>
      <c r="AG87" s="89"/>
      <c r="AH87" s="89"/>
      <c r="AI87" s="89"/>
      <c r="AJ87" s="89"/>
      <c r="AK87" s="89"/>
      <c r="AL87" s="91"/>
      <c r="AM87" s="91"/>
      <c r="AN87" s="91"/>
      <c r="AO87" s="91"/>
      <c r="AP87" s="91"/>
      <c r="AQ87" s="91"/>
      <c r="AR87" s="89"/>
      <c r="AS87" s="89"/>
    </row>
    <row r="88" spans="1:46" ht="18.75" customHeight="1">
      <c r="A88" s="90"/>
      <c r="B88" s="580">
        <f>Calcu!E71</f>
        <v>0</v>
      </c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1">
        <f>Calcu!F71</f>
        <v>0</v>
      </c>
      <c r="O88" s="581"/>
      <c r="P88" s="581"/>
      <c r="Q88" s="581"/>
      <c r="R88" s="581"/>
      <c r="S88" s="581"/>
      <c r="T88" s="581">
        <f>Calcu!G71</f>
        <v>0</v>
      </c>
      <c r="U88" s="581"/>
      <c r="V88" s="581"/>
      <c r="W88" s="581"/>
      <c r="X88" s="581"/>
      <c r="Y88" s="581"/>
      <c r="Z88" s="581">
        <f>Calcu!H71</f>
        <v>0</v>
      </c>
      <c r="AA88" s="581"/>
      <c r="AB88" s="581"/>
      <c r="AC88" s="581"/>
      <c r="AD88" s="581"/>
      <c r="AE88" s="581"/>
      <c r="AF88" s="89"/>
      <c r="AG88" s="89"/>
      <c r="AH88" s="89"/>
      <c r="AI88" s="89"/>
      <c r="AJ88" s="89"/>
      <c r="AK88" s="89"/>
      <c r="AL88" s="91"/>
      <c r="AM88" s="91"/>
      <c r="AN88" s="91"/>
      <c r="AO88" s="91"/>
      <c r="AP88" s="91"/>
      <c r="AQ88" s="91"/>
      <c r="AR88" s="89"/>
      <c r="AS88" s="89"/>
    </row>
    <row r="89" spans="1:46" ht="18.75" customHeight="1">
      <c r="A89" s="90"/>
      <c r="B89" s="580">
        <f>Calcu!E72</f>
        <v>0</v>
      </c>
      <c r="C89" s="580"/>
      <c r="D89" s="580"/>
      <c r="E89" s="580"/>
      <c r="F89" s="580"/>
      <c r="G89" s="580"/>
      <c r="H89" s="580"/>
      <c r="I89" s="580"/>
      <c r="J89" s="580"/>
      <c r="K89" s="580"/>
      <c r="L89" s="580"/>
      <c r="M89" s="580"/>
      <c r="N89" s="581">
        <f>Calcu!F72</f>
        <v>0</v>
      </c>
      <c r="O89" s="581"/>
      <c r="P89" s="581"/>
      <c r="Q89" s="581"/>
      <c r="R89" s="581"/>
      <c r="S89" s="581"/>
      <c r="T89" s="581">
        <f>Calcu!G72</f>
        <v>0</v>
      </c>
      <c r="U89" s="581"/>
      <c r="V89" s="581"/>
      <c r="W89" s="581"/>
      <c r="X89" s="581"/>
      <c r="Y89" s="581"/>
      <c r="Z89" s="581">
        <f>Calcu!H72</f>
        <v>0</v>
      </c>
      <c r="AA89" s="581"/>
      <c r="AB89" s="581"/>
      <c r="AC89" s="581"/>
      <c r="AD89" s="581"/>
      <c r="AE89" s="581"/>
      <c r="AF89" s="89"/>
      <c r="AG89" s="89"/>
      <c r="AH89" s="89"/>
      <c r="AI89" s="89"/>
      <c r="AJ89" s="89"/>
      <c r="AK89" s="89"/>
      <c r="AL89" s="91"/>
      <c r="AM89" s="91"/>
      <c r="AN89" s="91"/>
      <c r="AO89" s="91"/>
      <c r="AP89" s="91"/>
      <c r="AQ89" s="91"/>
      <c r="AR89" s="89"/>
      <c r="AS89" s="89"/>
    </row>
    <row r="90" spans="1:46" ht="18.75" customHeight="1">
      <c r="A90" s="90"/>
      <c r="B90" s="580">
        <f>Calcu!E73</f>
        <v>0</v>
      </c>
      <c r="C90" s="580"/>
      <c r="D90" s="580"/>
      <c r="E90" s="580"/>
      <c r="F90" s="580"/>
      <c r="G90" s="580"/>
      <c r="H90" s="580"/>
      <c r="I90" s="580"/>
      <c r="J90" s="580"/>
      <c r="K90" s="580"/>
      <c r="L90" s="580"/>
      <c r="M90" s="580"/>
      <c r="N90" s="581">
        <f>Calcu!F73</f>
        <v>0</v>
      </c>
      <c r="O90" s="581"/>
      <c r="P90" s="581"/>
      <c r="Q90" s="581"/>
      <c r="R90" s="581"/>
      <c r="S90" s="581"/>
      <c r="T90" s="581">
        <f>Calcu!G73</f>
        <v>0</v>
      </c>
      <c r="U90" s="581"/>
      <c r="V90" s="581"/>
      <c r="W90" s="581"/>
      <c r="X90" s="581"/>
      <c r="Y90" s="581"/>
      <c r="Z90" s="581">
        <f>Calcu!H73</f>
        <v>0</v>
      </c>
      <c r="AA90" s="581"/>
      <c r="AB90" s="581"/>
      <c r="AC90" s="581"/>
      <c r="AD90" s="581"/>
      <c r="AE90" s="581"/>
      <c r="AF90" s="89"/>
      <c r="AG90" s="89"/>
      <c r="AH90" s="89"/>
      <c r="AI90" s="89"/>
      <c r="AJ90" s="89"/>
      <c r="AK90" s="89"/>
      <c r="AL90" s="91"/>
      <c r="AM90" s="91"/>
      <c r="AN90" s="91"/>
      <c r="AO90" s="91"/>
      <c r="AP90" s="91"/>
      <c r="AQ90" s="91"/>
      <c r="AR90" s="89"/>
      <c r="AS90" s="89"/>
    </row>
    <row r="91" spans="1:46" ht="18.75" customHeight="1">
      <c r="A91" s="90"/>
      <c r="B91" s="580">
        <f>Calcu!E74</f>
        <v>0</v>
      </c>
      <c r="C91" s="580"/>
      <c r="D91" s="580"/>
      <c r="E91" s="580"/>
      <c r="F91" s="580"/>
      <c r="G91" s="580"/>
      <c r="H91" s="580"/>
      <c r="I91" s="580"/>
      <c r="J91" s="580"/>
      <c r="K91" s="580"/>
      <c r="L91" s="580"/>
      <c r="M91" s="580"/>
      <c r="N91" s="581">
        <f>Calcu!F74</f>
        <v>0</v>
      </c>
      <c r="O91" s="581"/>
      <c r="P91" s="581"/>
      <c r="Q91" s="581"/>
      <c r="R91" s="581"/>
      <c r="S91" s="581"/>
      <c r="T91" s="581">
        <f>Calcu!G74</f>
        <v>0</v>
      </c>
      <c r="U91" s="581"/>
      <c r="V91" s="581"/>
      <c r="W91" s="581"/>
      <c r="X91" s="581"/>
      <c r="Y91" s="581"/>
      <c r="Z91" s="581">
        <f>Calcu!H74</f>
        <v>0</v>
      </c>
      <c r="AA91" s="581"/>
      <c r="AB91" s="581"/>
      <c r="AC91" s="581"/>
      <c r="AD91" s="581"/>
      <c r="AE91" s="581"/>
      <c r="AF91" s="89"/>
      <c r="AG91" s="89"/>
      <c r="AH91" s="89"/>
      <c r="AI91" s="89"/>
      <c r="AJ91" s="89"/>
      <c r="AK91" s="89"/>
      <c r="AL91" s="91"/>
      <c r="AM91" s="91"/>
      <c r="AN91" s="91"/>
      <c r="AO91" s="91"/>
      <c r="AP91" s="91"/>
      <c r="AQ91" s="91"/>
      <c r="AR91" s="89"/>
      <c r="AS91" s="89"/>
    </row>
    <row r="92" spans="1:46" ht="18.75" customHeight="1">
      <c r="A92" s="90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89"/>
      <c r="AM92" s="89"/>
      <c r="AN92" s="89"/>
      <c r="AO92" s="89"/>
      <c r="AP92" s="96"/>
      <c r="AQ92" s="96"/>
      <c r="AR92" s="96"/>
      <c r="AS92" s="96"/>
      <c r="AT92" s="100"/>
    </row>
    <row r="93" spans="1:46" ht="18.75" customHeight="1">
      <c r="A93" s="90"/>
      <c r="B93" s="141" t="s">
        <v>94</v>
      </c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4"/>
      <c r="AA93" s="94"/>
      <c r="AB93" s="94"/>
      <c r="AC93" s="94"/>
      <c r="AD93" s="94"/>
      <c r="AE93" s="94"/>
      <c r="AF93" s="95"/>
      <c r="AG93" s="95"/>
      <c r="AH93" s="95"/>
      <c r="AI93" s="95"/>
      <c r="AJ93" s="95"/>
      <c r="AK93" s="95"/>
      <c r="AL93" s="91"/>
      <c r="AM93" s="91"/>
      <c r="AN93" s="91"/>
      <c r="AO93" s="91"/>
      <c r="AP93" s="91"/>
      <c r="AQ93" s="91"/>
      <c r="AR93" s="89"/>
      <c r="AS93" s="89"/>
    </row>
    <row r="94" spans="1:46" ht="18.75" customHeight="1">
      <c r="A94" s="90"/>
      <c r="B94" s="595" t="s">
        <v>90</v>
      </c>
      <c r="C94" s="595"/>
      <c r="D94" s="595"/>
      <c r="E94" s="595"/>
      <c r="F94" s="595"/>
      <c r="G94" s="595"/>
      <c r="H94" s="602" t="s">
        <v>230</v>
      </c>
      <c r="I94" s="602"/>
      <c r="J94" s="602"/>
      <c r="K94" s="602"/>
      <c r="L94" s="602"/>
      <c r="M94" s="602"/>
      <c r="N94" s="602"/>
      <c r="O94" s="602"/>
      <c r="P94" s="602"/>
      <c r="Q94" s="602"/>
      <c r="R94" s="602"/>
      <c r="S94" s="602"/>
      <c r="T94" s="602"/>
      <c r="U94" s="602"/>
      <c r="V94" s="602"/>
      <c r="W94" s="602"/>
      <c r="X94" s="602"/>
      <c r="Y94" s="602"/>
      <c r="Z94" s="602"/>
      <c r="AA94" s="602"/>
      <c r="AB94" s="602"/>
      <c r="AC94" s="602"/>
      <c r="AD94" s="602"/>
      <c r="AE94" s="602"/>
      <c r="AF94" s="602"/>
      <c r="AG94" s="602"/>
      <c r="AH94" s="602"/>
      <c r="AI94" s="602"/>
      <c r="AJ94" s="602"/>
      <c r="AK94" s="602"/>
      <c r="AL94" s="602"/>
      <c r="AM94" s="602"/>
      <c r="AN94" s="602"/>
      <c r="AO94" s="602"/>
      <c r="AP94" s="602"/>
      <c r="AQ94" s="602"/>
      <c r="AR94" s="602"/>
      <c r="AS94" s="602"/>
      <c r="AT94" s="602"/>
    </row>
    <row r="95" spans="1:46" ht="18.75" customHeight="1">
      <c r="A95" s="90"/>
      <c r="B95" s="600" t="s">
        <v>75</v>
      </c>
      <c r="C95" s="600"/>
      <c r="D95" s="600"/>
      <c r="E95" s="600"/>
      <c r="F95" s="600"/>
      <c r="G95" s="600"/>
      <c r="H95" s="603" t="str">
        <f>Calcu!P10</f>
        <v/>
      </c>
      <c r="I95" s="603"/>
      <c r="J95" s="603"/>
      <c r="K95" s="603"/>
      <c r="L95" s="603"/>
      <c r="M95" s="603"/>
      <c r="N95" s="603"/>
      <c r="O95" s="603"/>
      <c r="P95" s="603"/>
      <c r="Q95" s="601" t="s">
        <v>91</v>
      </c>
      <c r="R95" s="601"/>
      <c r="S95" s="601"/>
      <c r="T95" s="601"/>
      <c r="U95" s="601"/>
      <c r="V95" s="601"/>
      <c r="W95" s="597" t="str">
        <f>Calcu!Q10</f>
        <v/>
      </c>
      <c r="X95" s="598"/>
      <c r="Y95" s="598"/>
      <c r="Z95" s="598"/>
      <c r="AA95" s="598"/>
      <c r="AB95" s="598"/>
      <c r="AC95" s="598"/>
      <c r="AD95" s="598"/>
      <c r="AE95" s="599"/>
      <c r="AF95" s="601" t="s">
        <v>231</v>
      </c>
      <c r="AG95" s="601"/>
      <c r="AH95" s="601"/>
      <c r="AI95" s="601"/>
      <c r="AJ95" s="601"/>
      <c r="AK95" s="601"/>
      <c r="AL95" s="597" t="str">
        <f>Calcu!R10</f>
        <v/>
      </c>
      <c r="AM95" s="598"/>
      <c r="AN95" s="598"/>
      <c r="AO95" s="598"/>
      <c r="AP95" s="598"/>
      <c r="AQ95" s="598"/>
      <c r="AR95" s="598"/>
      <c r="AS95" s="598"/>
      <c r="AT95" s="599"/>
    </row>
    <row r="96" spans="1:46" ht="18.75" customHeight="1">
      <c r="A96" s="90"/>
      <c r="B96" s="92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4"/>
      <c r="AA96" s="94"/>
      <c r="AB96" s="94"/>
      <c r="AC96" s="94"/>
      <c r="AD96" s="94"/>
      <c r="AE96" s="94"/>
      <c r="AF96" s="95"/>
      <c r="AG96" s="95"/>
      <c r="AH96" s="95"/>
      <c r="AI96" s="95"/>
      <c r="AJ96" s="95"/>
      <c r="AK96" s="95"/>
      <c r="AL96" s="91"/>
      <c r="AM96" s="91"/>
      <c r="AN96" s="91"/>
      <c r="AO96" s="91"/>
      <c r="AP96" s="91"/>
      <c r="AQ96" s="91"/>
      <c r="AR96" s="89"/>
      <c r="AS96" s="89"/>
    </row>
    <row r="97" spans="1:46" ht="18.75" customHeight="1">
      <c r="A97" s="90"/>
      <c r="B97" s="596" t="s">
        <v>59</v>
      </c>
      <c r="C97" s="596"/>
      <c r="D97" s="596"/>
      <c r="E97" s="596"/>
      <c r="F97" s="596"/>
      <c r="G97" s="585" t="s">
        <v>232</v>
      </c>
      <c r="H97" s="586"/>
      <c r="I97" s="586"/>
      <c r="J97" s="586"/>
      <c r="K97" s="586"/>
      <c r="L97" s="586"/>
      <c r="M97" s="586"/>
      <c r="N97" s="586"/>
      <c r="O97" s="586"/>
      <c r="P97" s="586"/>
      <c r="Q97" s="586"/>
      <c r="R97" s="586"/>
      <c r="S97" s="586"/>
      <c r="T97" s="586"/>
      <c r="U97" s="587"/>
      <c r="V97" s="585" t="s">
        <v>237</v>
      </c>
      <c r="W97" s="586"/>
      <c r="X97" s="586"/>
      <c r="Y97" s="586"/>
      <c r="Z97" s="586"/>
      <c r="AA97" s="586"/>
      <c r="AB97" s="586"/>
      <c r="AC97" s="586"/>
      <c r="AD97" s="586"/>
      <c r="AE97" s="586"/>
      <c r="AF97" s="586"/>
      <c r="AG97" s="586"/>
      <c r="AH97" s="586"/>
      <c r="AI97" s="586"/>
      <c r="AJ97" s="587"/>
      <c r="AK97" s="588" t="s">
        <v>236</v>
      </c>
      <c r="AL97" s="588"/>
      <c r="AM97" s="588"/>
      <c r="AN97" s="588"/>
      <c r="AO97" s="588"/>
      <c r="AP97" s="588" t="s">
        <v>93</v>
      </c>
      <c r="AQ97" s="588"/>
      <c r="AR97" s="588"/>
      <c r="AS97" s="588"/>
      <c r="AT97" s="588"/>
    </row>
    <row r="98" spans="1:46" ht="18.75" customHeight="1">
      <c r="A98" s="90"/>
      <c r="B98" s="589" t="s">
        <v>224</v>
      </c>
      <c r="C98" s="589"/>
      <c r="D98" s="589"/>
      <c r="E98" s="589"/>
      <c r="F98" s="589"/>
      <c r="G98" s="590" t="s">
        <v>55</v>
      </c>
      <c r="H98" s="591"/>
      <c r="I98" s="591"/>
      <c r="J98" s="591"/>
      <c r="K98" s="592"/>
      <c r="L98" s="590" t="s">
        <v>56</v>
      </c>
      <c r="M98" s="591"/>
      <c r="N98" s="591"/>
      <c r="O98" s="591"/>
      <c r="P98" s="592"/>
      <c r="Q98" s="593" t="s">
        <v>57</v>
      </c>
      <c r="R98" s="594"/>
      <c r="S98" s="594"/>
      <c r="T98" s="594"/>
      <c r="U98" s="594"/>
      <c r="V98" s="595" t="s">
        <v>55</v>
      </c>
      <c r="W98" s="595"/>
      <c r="X98" s="595"/>
      <c r="Y98" s="595"/>
      <c r="Z98" s="595"/>
      <c r="AA98" s="595" t="s">
        <v>56</v>
      </c>
      <c r="AB98" s="595"/>
      <c r="AC98" s="595"/>
      <c r="AD98" s="595"/>
      <c r="AE98" s="595"/>
      <c r="AF98" s="595" t="s">
        <v>57</v>
      </c>
      <c r="AG98" s="595"/>
      <c r="AH98" s="595"/>
      <c r="AI98" s="595"/>
      <c r="AJ98" s="595"/>
      <c r="AK98" s="589" t="s">
        <v>224</v>
      </c>
      <c r="AL98" s="589"/>
      <c r="AM98" s="589"/>
      <c r="AN98" s="589"/>
      <c r="AO98" s="589"/>
      <c r="AP98" s="589" t="s">
        <v>224</v>
      </c>
      <c r="AQ98" s="589"/>
      <c r="AR98" s="589"/>
      <c r="AS98" s="589"/>
      <c r="AT98" s="589"/>
    </row>
    <row r="99" spans="1:46" ht="18.75" customHeight="1">
      <c r="A99" s="90"/>
      <c r="B99" s="565">
        <f>Calcu!E57</f>
        <v>0</v>
      </c>
      <c r="C99" s="565"/>
      <c r="D99" s="565"/>
      <c r="E99" s="565"/>
      <c r="F99" s="565"/>
      <c r="G99" s="564">
        <f>Calcu!I57</f>
        <v>0</v>
      </c>
      <c r="H99" s="564"/>
      <c r="I99" s="564"/>
      <c r="J99" s="564"/>
      <c r="K99" s="564"/>
      <c r="L99" s="564">
        <f>Calcu!J57</f>
        <v>0</v>
      </c>
      <c r="M99" s="564"/>
      <c r="N99" s="564"/>
      <c r="O99" s="564"/>
      <c r="P99" s="564"/>
      <c r="Q99" s="564">
        <f>Calcu!K57</f>
        <v>0</v>
      </c>
      <c r="R99" s="564"/>
      <c r="S99" s="564"/>
      <c r="T99" s="564"/>
      <c r="U99" s="564"/>
      <c r="V99" s="564" t="e">
        <f>Calcu!L57</f>
        <v>#VALUE!</v>
      </c>
      <c r="W99" s="564"/>
      <c r="X99" s="564"/>
      <c r="Y99" s="564"/>
      <c r="Z99" s="564"/>
      <c r="AA99" s="564" t="e">
        <f>Calcu!M57</f>
        <v>#VALUE!</v>
      </c>
      <c r="AB99" s="564"/>
      <c r="AC99" s="564"/>
      <c r="AD99" s="564"/>
      <c r="AE99" s="564"/>
      <c r="AF99" s="564" t="e">
        <f>Calcu!N57</f>
        <v>#VALUE!</v>
      </c>
      <c r="AG99" s="564"/>
      <c r="AH99" s="564"/>
      <c r="AI99" s="564"/>
      <c r="AJ99" s="564"/>
      <c r="AK99" s="564" t="e">
        <f>Calcu!O57</f>
        <v>#VALUE!</v>
      </c>
      <c r="AL99" s="564"/>
      <c r="AM99" s="564"/>
      <c r="AN99" s="564"/>
      <c r="AO99" s="564"/>
      <c r="AP99" s="566" t="e">
        <f>Calcu!P57</f>
        <v>#VALUE!</v>
      </c>
      <c r="AQ99" s="566"/>
      <c r="AR99" s="566"/>
      <c r="AS99" s="566"/>
      <c r="AT99" s="566"/>
    </row>
    <row r="100" spans="1:46" ht="18.75" customHeight="1">
      <c r="A100" s="90"/>
      <c r="B100" s="565">
        <f>Calcu!E58</f>
        <v>0</v>
      </c>
      <c r="C100" s="565"/>
      <c r="D100" s="565"/>
      <c r="E100" s="565"/>
      <c r="F100" s="565"/>
      <c r="G100" s="564">
        <f>Calcu!I58</f>
        <v>0</v>
      </c>
      <c r="H100" s="564"/>
      <c r="I100" s="564"/>
      <c r="J100" s="564"/>
      <c r="K100" s="564"/>
      <c r="L100" s="564">
        <f>Calcu!J58</f>
        <v>0</v>
      </c>
      <c r="M100" s="564"/>
      <c r="N100" s="564"/>
      <c r="O100" s="564"/>
      <c r="P100" s="564"/>
      <c r="Q100" s="564">
        <f>Calcu!K58</f>
        <v>0</v>
      </c>
      <c r="R100" s="564"/>
      <c r="S100" s="564"/>
      <c r="T100" s="564"/>
      <c r="U100" s="564"/>
      <c r="V100" s="564" t="e">
        <f>Calcu!L58</f>
        <v>#VALUE!</v>
      </c>
      <c r="W100" s="564"/>
      <c r="X100" s="564"/>
      <c r="Y100" s="564"/>
      <c r="Z100" s="564"/>
      <c r="AA100" s="564" t="e">
        <f>Calcu!M58</f>
        <v>#VALUE!</v>
      </c>
      <c r="AB100" s="564"/>
      <c r="AC100" s="564"/>
      <c r="AD100" s="564"/>
      <c r="AE100" s="564"/>
      <c r="AF100" s="564" t="e">
        <f>Calcu!N58</f>
        <v>#VALUE!</v>
      </c>
      <c r="AG100" s="564"/>
      <c r="AH100" s="564"/>
      <c r="AI100" s="564"/>
      <c r="AJ100" s="564"/>
      <c r="AK100" s="564" t="e">
        <f>Calcu!O58</f>
        <v>#VALUE!</v>
      </c>
      <c r="AL100" s="564"/>
      <c r="AM100" s="564"/>
      <c r="AN100" s="564"/>
      <c r="AO100" s="564"/>
      <c r="AP100" s="566" t="e">
        <f>Calcu!P58</f>
        <v>#VALUE!</v>
      </c>
      <c r="AQ100" s="566"/>
      <c r="AR100" s="566"/>
      <c r="AS100" s="566"/>
      <c r="AT100" s="566"/>
    </row>
    <row r="101" spans="1:46" ht="18.75" customHeight="1">
      <c r="A101" s="90"/>
      <c r="B101" s="565">
        <f>Calcu!E59</f>
        <v>0</v>
      </c>
      <c r="C101" s="565"/>
      <c r="D101" s="565"/>
      <c r="E101" s="565"/>
      <c r="F101" s="565"/>
      <c r="G101" s="564">
        <f>Calcu!I59</f>
        <v>0</v>
      </c>
      <c r="H101" s="564"/>
      <c r="I101" s="564"/>
      <c r="J101" s="564"/>
      <c r="K101" s="564"/>
      <c r="L101" s="564">
        <f>Calcu!J59</f>
        <v>0</v>
      </c>
      <c r="M101" s="564"/>
      <c r="N101" s="564"/>
      <c r="O101" s="564"/>
      <c r="P101" s="564"/>
      <c r="Q101" s="564">
        <f>Calcu!K59</f>
        <v>0</v>
      </c>
      <c r="R101" s="564"/>
      <c r="S101" s="564"/>
      <c r="T101" s="564"/>
      <c r="U101" s="564"/>
      <c r="V101" s="564" t="e">
        <f>Calcu!L59</f>
        <v>#VALUE!</v>
      </c>
      <c r="W101" s="564"/>
      <c r="X101" s="564"/>
      <c r="Y101" s="564"/>
      <c r="Z101" s="564"/>
      <c r="AA101" s="564" t="e">
        <f>Calcu!M59</f>
        <v>#VALUE!</v>
      </c>
      <c r="AB101" s="564"/>
      <c r="AC101" s="564"/>
      <c r="AD101" s="564"/>
      <c r="AE101" s="564"/>
      <c r="AF101" s="564" t="e">
        <f>Calcu!N59</f>
        <v>#VALUE!</v>
      </c>
      <c r="AG101" s="564"/>
      <c r="AH101" s="564"/>
      <c r="AI101" s="564"/>
      <c r="AJ101" s="564"/>
      <c r="AK101" s="564" t="e">
        <f>Calcu!O59</f>
        <v>#VALUE!</v>
      </c>
      <c r="AL101" s="564"/>
      <c r="AM101" s="564"/>
      <c r="AN101" s="564"/>
      <c r="AO101" s="564"/>
      <c r="AP101" s="566" t="e">
        <f>Calcu!P59</f>
        <v>#VALUE!</v>
      </c>
      <c r="AQ101" s="566"/>
      <c r="AR101" s="566"/>
      <c r="AS101" s="566"/>
      <c r="AT101" s="566"/>
    </row>
    <row r="102" spans="1:46" ht="18.75" customHeight="1">
      <c r="A102" s="90"/>
      <c r="B102" s="565">
        <f>Calcu!E60</f>
        <v>0</v>
      </c>
      <c r="C102" s="565"/>
      <c r="D102" s="565"/>
      <c r="E102" s="565"/>
      <c r="F102" s="565"/>
      <c r="G102" s="564">
        <f>Calcu!I60</f>
        <v>0</v>
      </c>
      <c r="H102" s="564"/>
      <c r="I102" s="564"/>
      <c r="J102" s="564"/>
      <c r="K102" s="564"/>
      <c r="L102" s="564">
        <f>Calcu!J60</f>
        <v>0</v>
      </c>
      <c r="M102" s="564"/>
      <c r="N102" s="564"/>
      <c r="O102" s="564"/>
      <c r="P102" s="564"/>
      <c r="Q102" s="564">
        <f>Calcu!K60</f>
        <v>0</v>
      </c>
      <c r="R102" s="564"/>
      <c r="S102" s="564"/>
      <c r="T102" s="564"/>
      <c r="U102" s="564"/>
      <c r="V102" s="564" t="e">
        <f>Calcu!L60</f>
        <v>#VALUE!</v>
      </c>
      <c r="W102" s="564"/>
      <c r="X102" s="564"/>
      <c r="Y102" s="564"/>
      <c r="Z102" s="564"/>
      <c r="AA102" s="564" t="e">
        <f>Calcu!M60</f>
        <v>#VALUE!</v>
      </c>
      <c r="AB102" s="564"/>
      <c r="AC102" s="564"/>
      <c r="AD102" s="564"/>
      <c r="AE102" s="564"/>
      <c r="AF102" s="564" t="e">
        <f>Calcu!N60</f>
        <v>#VALUE!</v>
      </c>
      <c r="AG102" s="564"/>
      <c r="AH102" s="564"/>
      <c r="AI102" s="564"/>
      <c r="AJ102" s="564"/>
      <c r="AK102" s="564" t="e">
        <f>Calcu!O60</f>
        <v>#VALUE!</v>
      </c>
      <c r="AL102" s="564"/>
      <c r="AM102" s="564"/>
      <c r="AN102" s="564"/>
      <c r="AO102" s="564"/>
      <c r="AP102" s="566" t="e">
        <f>Calcu!P60</f>
        <v>#VALUE!</v>
      </c>
      <c r="AQ102" s="566"/>
      <c r="AR102" s="566"/>
      <c r="AS102" s="566"/>
      <c r="AT102" s="566"/>
    </row>
    <row r="103" spans="1:46" ht="18.75" customHeight="1">
      <c r="A103" s="90"/>
      <c r="B103" s="565">
        <f>Calcu!E61</f>
        <v>0</v>
      </c>
      <c r="C103" s="565"/>
      <c r="D103" s="565"/>
      <c r="E103" s="565"/>
      <c r="F103" s="565"/>
      <c r="G103" s="564">
        <f>Calcu!I61</f>
        <v>0</v>
      </c>
      <c r="H103" s="564"/>
      <c r="I103" s="564"/>
      <c r="J103" s="564"/>
      <c r="K103" s="564"/>
      <c r="L103" s="564">
        <f>Calcu!J61</f>
        <v>0</v>
      </c>
      <c r="M103" s="564"/>
      <c r="N103" s="564"/>
      <c r="O103" s="564"/>
      <c r="P103" s="564"/>
      <c r="Q103" s="564">
        <f>Calcu!K61</f>
        <v>0</v>
      </c>
      <c r="R103" s="564"/>
      <c r="S103" s="564"/>
      <c r="T103" s="564"/>
      <c r="U103" s="564"/>
      <c r="V103" s="564" t="e">
        <f>Calcu!L61</f>
        <v>#VALUE!</v>
      </c>
      <c r="W103" s="564"/>
      <c r="X103" s="564"/>
      <c r="Y103" s="564"/>
      <c r="Z103" s="564"/>
      <c r="AA103" s="564" t="e">
        <f>Calcu!M61</f>
        <v>#VALUE!</v>
      </c>
      <c r="AB103" s="564"/>
      <c r="AC103" s="564"/>
      <c r="AD103" s="564"/>
      <c r="AE103" s="564"/>
      <c r="AF103" s="564" t="e">
        <f>Calcu!N61</f>
        <v>#VALUE!</v>
      </c>
      <c r="AG103" s="564"/>
      <c r="AH103" s="564"/>
      <c r="AI103" s="564"/>
      <c r="AJ103" s="564"/>
      <c r="AK103" s="564" t="e">
        <f>Calcu!O61</f>
        <v>#VALUE!</v>
      </c>
      <c r="AL103" s="564"/>
      <c r="AM103" s="564"/>
      <c r="AN103" s="564"/>
      <c r="AO103" s="564"/>
      <c r="AP103" s="566" t="e">
        <f>Calcu!P61</f>
        <v>#VALUE!</v>
      </c>
      <c r="AQ103" s="566"/>
      <c r="AR103" s="566"/>
      <c r="AS103" s="566"/>
      <c r="AT103" s="566"/>
    </row>
    <row r="104" spans="1:46" ht="18.75" customHeight="1">
      <c r="A104" s="90"/>
      <c r="B104" s="565">
        <f>Calcu!E62</f>
        <v>0</v>
      </c>
      <c r="C104" s="565"/>
      <c r="D104" s="565"/>
      <c r="E104" s="565"/>
      <c r="F104" s="565"/>
      <c r="G104" s="564">
        <f>Calcu!I62</f>
        <v>0</v>
      </c>
      <c r="H104" s="564"/>
      <c r="I104" s="564"/>
      <c r="J104" s="564"/>
      <c r="K104" s="564"/>
      <c r="L104" s="564">
        <f>Calcu!J62</f>
        <v>0</v>
      </c>
      <c r="M104" s="564"/>
      <c r="N104" s="564"/>
      <c r="O104" s="564"/>
      <c r="P104" s="564"/>
      <c r="Q104" s="564">
        <f>Calcu!K62</f>
        <v>0</v>
      </c>
      <c r="R104" s="564"/>
      <c r="S104" s="564"/>
      <c r="T104" s="564"/>
      <c r="U104" s="564"/>
      <c r="V104" s="564" t="e">
        <f>Calcu!L62</f>
        <v>#VALUE!</v>
      </c>
      <c r="W104" s="564"/>
      <c r="X104" s="564"/>
      <c r="Y104" s="564"/>
      <c r="Z104" s="564"/>
      <c r="AA104" s="564" t="e">
        <f>Calcu!M62</f>
        <v>#VALUE!</v>
      </c>
      <c r="AB104" s="564"/>
      <c r="AC104" s="564"/>
      <c r="AD104" s="564"/>
      <c r="AE104" s="564"/>
      <c r="AF104" s="564" t="e">
        <f>Calcu!N62</f>
        <v>#VALUE!</v>
      </c>
      <c r="AG104" s="564"/>
      <c r="AH104" s="564"/>
      <c r="AI104" s="564"/>
      <c r="AJ104" s="564"/>
      <c r="AK104" s="564" t="e">
        <f>Calcu!O62</f>
        <v>#VALUE!</v>
      </c>
      <c r="AL104" s="564"/>
      <c r="AM104" s="564"/>
      <c r="AN104" s="564"/>
      <c r="AO104" s="564"/>
      <c r="AP104" s="566" t="e">
        <f>Calcu!P62</f>
        <v>#VALUE!</v>
      </c>
      <c r="AQ104" s="566"/>
      <c r="AR104" s="566"/>
      <c r="AS104" s="566"/>
      <c r="AT104" s="566"/>
    </row>
    <row r="105" spans="1:46" ht="18.75" customHeight="1">
      <c r="A105" s="90"/>
      <c r="B105" s="565">
        <f>Calcu!E63</f>
        <v>0</v>
      </c>
      <c r="C105" s="565"/>
      <c r="D105" s="565"/>
      <c r="E105" s="565"/>
      <c r="F105" s="565"/>
      <c r="G105" s="564">
        <f>Calcu!I63</f>
        <v>0</v>
      </c>
      <c r="H105" s="564"/>
      <c r="I105" s="564"/>
      <c r="J105" s="564"/>
      <c r="K105" s="564"/>
      <c r="L105" s="564">
        <f>Calcu!J63</f>
        <v>0</v>
      </c>
      <c r="M105" s="564"/>
      <c r="N105" s="564"/>
      <c r="O105" s="564"/>
      <c r="P105" s="564"/>
      <c r="Q105" s="564">
        <f>Calcu!K63</f>
        <v>0</v>
      </c>
      <c r="R105" s="564"/>
      <c r="S105" s="564"/>
      <c r="T105" s="564"/>
      <c r="U105" s="564"/>
      <c r="V105" s="564" t="e">
        <f>Calcu!L63</f>
        <v>#VALUE!</v>
      </c>
      <c r="W105" s="564"/>
      <c r="X105" s="564"/>
      <c r="Y105" s="564"/>
      <c r="Z105" s="564"/>
      <c r="AA105" s="564" t="e">
        <f>Calcu!M63</f>
        <v>#VALUE!</v>
      </c>
      <c r="AB105" s="564"/>
      <c r="AC105" s="564"/>
      <c r="AD105" s="564"/>
      <c r="AE105" s="564"/>
      <c r="AF105" s="564" t="e">
        <f>Calcu!N63</f>
        <v>#VALUE!</v>
      </c>
      <c r="AG105" s="564"/>
      <c r="AH105" s="564"/>
      <c r="AI105" s="564"/>
      <c r="AJ105" s="564"/>
      <c r="AK105" s="564" t="e">
        <f>Calcu!O63</f>
        <v>#VALUE!</v>
      </c>
      <c r="AL105" s="564"/>
      <c r="AM105" s="564"/>
      <c r="AN105" s="564"/>
      <c r="AO105" s="564"/>
      <c r="AP105" s="566" t="e">
        <f>Calcu!P63</f>
        <v>#VALUE!</v>
      </c>
      <c r="AQ105" s="566"/>
      <c r="AR105" s="566"/>
      <c r="AS105" s="566"/>
      <c r="AT105" s="566"/>
    </row>
    <row r="106" spans="1:46" ht="18.75" customHeight="1">
      <c r="A106" s="90"/>
      <c r="B106" s="565">
        <f>Calcu!E64</f>
        <v>0</v>
      </c>
      <c r="C106" s="565"/>
      <c r="D106" s="565"/>
      <c r="E106" s="565"/>
      <c r="F106" s="565"/>
      <c r="G106" s="564">
        <f>Calcu!I64</f>
        <v>0</v>
      </c>
      <c r="H106" s="564"/>
      <c r="I106" s="564"/>
      <c r="J106" s="564"/>
      <c r="K106" s="564"/>
      <c r="L106" s="564">
        <f>Calcu!J64</f>
        <v>0</v>
      </c>
      <c r="M106" s="564"/>
      <c r="N106" s="564"/>
      <c r="O106" s="564"/>
      <c r="P106" s="564"/>
      <c r="Q106" s="564">
        <f>Calcu!K64</f>
        <v>0</v>
      </c>
      <c r="R106" s="564"/>
      <c r="S106" s="564"/>
      <c r="T106" s="564"/>
      <c r="U106" s="564"/>
      <c r="V106" s="564" t="e">
        <f>Calcu!L64</f>
        <v>#VALUE!</v>
      </c>
      <c r="W106" s="564"/>
      <c r="X106" s="564"/>
      <c r="Y106" s="564"/>
      <c r="Z106" s="564"/>
      <c r="AA106" s="564" t="e">
        <f>Calcu!M64</f>
        <v>#VALUE!</v>
      </c>
      <c r="AB106" s="564"/>
      <c r="AC106" s="564"/>
      <c r="AD106" s="564"/>
      <c r="AE106" s="564"/>
      <c r="AF106" s="564" t="e">
        <f>Calcu!N64</f>
        <v>#VALUE!</v>
      </c>
      <c r="AG106" s="564"/>
      <c r="AH106" s="564"/>
      <c r="AI106" s="564"/>
      <c r="AJ106" s="564"/>
      <c r="AK106" s="564" t="e">
        <f>Calcu!O64</f>
        <v>#VALUE!</v>
      </c>
      <c r="AL106" s="564"/>
      <c r="AM106" s="564"/>
      <c r="AN106" s="564"/>
      <c r="AO106" s="564"/>
      <c r="AP106" s="566" t="e">
        <f>Calcu!P64</f>
        <v>#VALUE!</v>
      </c>
      <c r="AQ106" s="566"/>
      <c r="AR106" s="566"/>
      <c r="AS106" s="566"/>
      <c r="AT106" s="566"/>
    </row>
    <row r="107" spans="1:46" ht="18.75" customHeight="1">
      <c r="A107" s="90"/>
      <c r="B107" s="565">
        <f>Calcu!E65</f>
        <v>0</v>
      </c>
      <c r="C107" s="565"/>
      <c r="D107" s="565"/>
      <c r="E107" s="565"/>
      <c r="F107" s="565"/>
      <c r="G107" s="564">
        <f>Calcu!I65</f>
        <v>0</v>
      </c>
      <c r="H107" s="564"/>
      <c r="I107" s="564"/>
      <c r="J107" s="564"/>
      <c r="K107" s="564"/>
      <c r="L107" s="564">
        <f>Calcu!J65</f>
        <v>0</v>
      </c>
      <c r="M107" s="564"/>
      <c r="N107" s="564"/>
      <c r="O107" s="564"/>
      <c r="P107" s="564"/>
      <c r="Q107" s="564">
        <f>Calcu!K65</f>
        <v>0</v>
      </c>
      <c r="R107" s="564"/>
      <c r="S107" s="564"/>
      <c r="T107" s="564"/>
      <c r="U107" s="564"/>
      <c r="V107" s="564" t="e">
        <f>Calcu!L65</f>
        <v>#VALUE!</v>
      </c>
      <c r="W107" s="564"/>
      <c r="X107" s="564"/>
      <c r="Y107" s="564"/>
      <c r="Z107" s="564"/>
      <c r="AA107" s="564" t="e">
        <f>Calcu!M65</f>
        <v>#VALUE!</v>
      </c>
      <c r="AB107" s="564"/>
      <c r="AC107" s="564"/>
      <c r="AD107" s="564"/>
      <c r="AE107" s="564"/>
      <c r="AF107" s="564" t="e">
        <f>Calcu!N65</f>
        <v>#VALUE!</v>
      </c>
      <c r="AG107" s="564"/>
      <c r="AH107" s="564"/>
      <c r="AI107" s="564"/>
      <c r="AJ107" s="564"/>
      <c r="AK107" s="564" t="e">
        <f>Calcu!O65</f>
        <v>#VALUE!</v>
      </c>
      <c r="AL107" s="564"/>
      <c r="AM107" s="564"/>
      <c r="AN107" s="564"/>
      <c r="AO107" s="564"/>
      <c r="AP107" s="566" t="e">
        <f>Calcu!P65</f>
        <v>#VALUE!</v>
      </c>
      <c r="AQ107" s="566"/>
      <c r="AR107" s="566"/>
      <c r="AS107" s="566"/>
      <c r="AT107" s="566"/>
    </row>
    <row r="108" spans="1:46" ht="18.75" customHeight="1">
      <c r="A108" s="90"/>
      <c r="B108" s="565">
        <f>Calcu!E66</f>
        <v>0</v>
      </c>
      <c r="C108" s="565"/>
      <c r="D108" s="565"/>
      <c r="E108" s="565"/>
      <c r="F108" s="565"/>
      <c r="G108" s="564">
        <f>Calcu!I66</f>
        <v>0</v>
      </c>
      <c r="H108" s="564"/>
      <c r="I108" s="564"/>
      <c r="J108" s="564"/>
      <c r="K108" s="564"/>
      <c r="L108" s="564">
        <f>Calcu!J66</f>
        <v>0</v>
      </c>
      <c r="M108" s="564"/>
      <c r="N108" s="564"/>
      <c r="O108" s="564"/>
      <c r="P108" s="564"/>
      <c r="Q108" s="564">
        <f>Calcu!K66</f>
        <v>0</v>
      </c>
      <c r="R108" s="564"/>
      <c r="S108" s="564"/>
      <c r="T108" s="564"/>
      <c r="U108" s="564"/>
      <c r="V108" s="564" t="e">
        <f>Calcu!L66</f>
        <v>#VALUE!</v>
      </c>
      <c r="W108" s="564"/>
      <c r="X108" s="564"/>
      <c r="Y108" s="564"/>
      <c r="Z108" s="564"/>
      <c r="AA108" s="564" t="e">
        <f>Calcu!M66</f>
        <v>#VALUE!</v>
      </c>
      <c r="AB108" s="564"/>
      <c r="AC108" s="564"/>
      <c r="AD108" s="564"/>
      <c r="AE108" s="564"/>
      <c r="AF108" s="564" t="e">
        <f>Calcu!N66</f>
        <v>#VALUE!</v>
      </c>
      <c r="AG108" s="564"/>
      <c r="AH108" s="564"/>
      <c r="AI108" s="564"/>
      <c r="AJ108" s="564"/>
      <c r="AK108" s="564" t="e">
        <f>Calcu!O66</f>
        <v>#VALUE!</v>
      </c>
      <c r="AL108" s="564"/>
      <c r="AM108" s="564"/>
      <c r="AN108" s="564"/>
      <c r="AO108" s="564"/>
      <c r="AP108" s="566" t="e">
        <f>Calcu!P66</f>
        <v>#VALUE!</v>
      </c>
      <c r="AQ108" s="566"/>
      <c r="AR108" s="566"/>
      <c r="AS108" s="566"/>
      <c r="AT108" s="566"/>
    </row>
    <row r="109" spans="1:46" ht="18.75" customHeight="1">
      <c r="A109" s="90"/>
      <c r="B109" s="565">
        <f>Calcu!E67</f>
        <v>0</v>
      </c>
      <c r="C109" s="565"/>
      <c r="D109" s="565"/>
      <c r="E109" s="565"/>
      <c r="F109" s="565"/>
      <c r="G109" s="564">
        <f>Calcu!I67</f>
        <v>0</v>
      </c>
      <c r="H109" s="564"/>
      <c r="I109" s="564"/>
      <c r="J109" s="564"/>
      <c r="K109" s="564"/>
      <c r="L109" s="564">
        <f>Calcu!J67</f>
        <v>0</v>
      </c>
      <c r="M109" s="564"/>
      <c r="N109" s="564"/>
      <c r="O109" s="564"/>
      <c r="P109" s="564"/>
      <c r="Q109" s="564">
        <f>Calcu!K67</f>
        <v>0</v>
      </c>
      <c r="R109" s="564"/>
      <c r="S109" s="564"/>
      <c r="T109" s="564"/>
      <c r="U109" s="564"/>
      <c r="V109" s="564" t="e">
        <f>Calcu!L67</f>
        <v>#VALUE!</v>
      </c>
      <c r="W109" s="564"/>
      <c r="X109" s="564"/>
      <c r="Y109" s="564"/>
      <c r="Z109" s="564"/>
      <c r="AA109" s="564" t="e">
        <f>Calcu!M67</f>
        <v>#VALUE!</v>
      </c>
      <c r="AB109" s="564"/>
      <c r="AC109" s="564"/>
      <c r="AD109" s="564"/>
      <c r="AE109" s="564"/>
      <c r="AF109" s="564" t="e">
        <f>Calcu!N67</f>
        <v>#VALUE!</v>
      </c>
      <c r="AG109" s="564"/>
      <c r="AH109" s="564"/>
      <c r="AI109" s="564"/>
      <c r="AJ109" s="564"/>
      <c r="AK109" s="564" t="e">
        <f>Calcu!O67</f>
        <v>#VALUE!</v>
      </c>
      <c r="AL109" s="564"/>
      <c r="AM109" s="564"/>
      <c r="AN109" s="564"/>
      <c r="AO109" s="564"/>
      <c r="AP109" s="566" t="e">
        <f>Calcu!P67</f>
        <v>#VALUE!</v>
      </c>
      <c r="AQ109" s="566"/>
      <c r="AR109" s="566"/>
      <c r="AS109" s="566"/>
      <c r="AT109" s="566"/>
    </row>
    <row r="110" spans="1:46" ht="18.75" customHeight="1">
      <c r="A110" s="90"/>
      <c r="B110" s="565">
        <f>Calcu!E68</f>
        <v>0</v>
      </c>
      <c r="C110" s="565"/>
      <c r="D110" s="565"/>
      <c r="E110" s="565"/>
      <c r="F110" s="565"/>
      <c r="G110" s="564">
        <f>Calcu!I68</f>
        <v>0</v>
      </c>
      <c r="H110" s="564"/>
      <c r="I110" s="564"/>
      <c r="J110" s="564"/>
      <c r="K110" s="564"/>
      <c r="L110" s="564">
        <f>Calcu!J68</f>
        <v>0</v>
      </c>
      <c r="M110" s="564"/>
      <c r="N110" s="564"/>
      <c r="O110" s="564"/>
      <c r="P110" s="564"/>
      <c r="Q110" s="564">
        <f>Calcu!K68</f>
        <v>0</v>
      </c>
      <c r="R110" s="564"/>
      <c r="S110" s="564"/>
      <c r="T110" s="564"/>
      <c r="U110" s="564"/>
      <c r="V110" s="564" t="e">
        <f>Calcu!L68</f>
        <v>#VALUE!</v>
      </c>
      <c r="W110" s="564"/>
      <c r="X110" s="564"/>
      <c r="Y110" s="564"/>
      <c r="Z110" s="564"/>
      <c r="AA110" s="564" t="e">
        <f>Calcu!M68</f>
        <v>#VALUE!</v>
      </c>
      <c r="AB110" s="564"/>
      <c r="AC110" s="564"/>
      <c r="AD110" s="564"/>
      <c r="AE110" s="564"/>
      <c r="AF110" s="564" t="e">
        <f>Calcu!N68</f>
        <v>#VALUE!</v>
      </c>
      <c r="AG110" s="564"/>
      <c r="AH110" s="564"/>
      <c r="AI110" s="564"/>
      <c r="AJ110" s="564"/>
      <c r="AK110" s="564" t="e">
        <f>Calcu!O68</f>
        <v>#VALUE!</v>
      </c>
      <c r="AL110" s="564"/>
      <c r="AM110" s="564"/>
      <c r="AN110" s="564"/>
      <c r="AO110" s="564"/>
      <c r="AP110" s="566" t="e">
        <f>Calcu!P68</f>
        <v>#VALUE!</v>
      </c>
      <c r="AQ110" s="566"/>
      <c r="AR110" s="566"/>
      <c r="AS110" s="566"/>
      <c r="AT110" s="566"/>
    </row>
    <row r="111" spans="1:46" ht="18.75" customHeight="1">
      <c r="A111" s="90"/>
      <c r="B111" s="565">
        <f>Calcu!E69</f>
        <v>0</v>
      </c>
      <c r="C111" s="565"/>
      <c r="D111" s="565"/>
      <c r="E111" s="565"/>
      <c r="F111" s="565"/>
      <c r="G111" s="564">
        <f>Calcu!I69</f>
        <v>0</v>
      </c>
      <c r="H111" s="564"/>
      <c r="I111" s="564"/>
      <c r="J111" s="564"/>
      <c r="K111" s="564"/>
      <c r="L111" s="564">
        <f>Calcu!J69</f>
        <v>0</v>
      </c>
      <c r="M111" s="564"/>
      <c r="N111" s="564"/>
      <c r="O111" s="564"/>
      <c r="P111" s="564"/>
      <c r="Q111" s="564">
        <f>Calcu!K69</f>
        <v>0</v>
      </c>
      <c r="R111" s="564"/>
      <c r="S111" s="564"/>
      <c r="T111" s="564"/>
      <c r="U111" s="564"/>
      <c r="V111" s="564" t="e">
        <f>Calcu!L69</f>
        <v>#VALUE!</v>
      </c>
      <c r="W111" s="564"/>
      <c r="X111" s="564"/>
      <c r="Y111" s="564"/>
      <c r="Z111" s="564"/>
      <c r="AA111" s="564" t="e">
        <f>Calcu!M69</f>
        <v>#VALUE!</v>
      </c>
      <c r="AB111" s="564"/>
      <c r="AC111" s="564"/>
      <c r="AD111" s="564"/>
      <c r="AE111" s="564"/>
      <c r="AF111" s="564" t="e">
        <f>Calcu!N69</f>
        <v>#VALUE!</v>
      </c>
      <c r="AG111" s="564"/>
      <c r="AH111" s="564"/>
      <c r="AI111" s="564"/>
      <c r="AJ111" s="564"/>
      <c r="AK111" s="564" t="e">
        <f>Calcu!O69</f>
        <v>#VALUE!</v>
      </c>
      <c r="AL111" s="564"/>
      <c r="AM111" s="564"/>
      <c r="AN111" s="564"/>
      <c r="AO111" s="564"/>
      <c r="AP111" s="566" t="e">
        <f>Calcu!P69</f>
        <v>#VALUE!</v>
      </c>
      <c r="AQ111" s="566"/>
      <c r="AR111" s="566"/>
      <c r="AS111" s="566"/>
      <c r="AT111" s="566"/>
    </row>
    <row r="112" spans="1:46" ht="18.75" customHeight="1">
      <c r="A112" s="90"/>
      <c r="B112" s="565">
        <f>Calcu!E70</f>
        <v>0</v>
      </c>
      <c r="C112" s="565"/>
      <c r="D112" s="565"/>
      <c r="E112" s="565"/>
      <c r="F112" s="565"/>
      <c r="G112" s="564">
        <f>Calcu!I70</f>
        <v>0</v>
      </c>
      <c r="H112" s="564"/>
      <c r="I112" s="564"/>
      <c r="J112" s="564"/>
      <c r="K112" s="564"/>
      <c r="L112" s="564">
        <f>Calcu!J70</f>
        <v>0</v>
      </c>
      <c r="M112" s="564"/>
      <c r="N112" s="564"/>
      <c r="O112" s="564"/>
      <c r="P112" s="564"/>
      <c r="Q112" s="564">
        <f>Calcu!K70</f>
        <v>0</v>
      </c>
      <c r="R112" s="564"/>
      <c r="S112" s="564"/>
      <c r="T112" s="564"/>
      <c r="U112" s="564"/>
      <c r="V112" s="564" t="e">
        <f>Calcu!L70</f>
        <v>#VALUE!</v>
      </c>
      <c r="W112" s="564"/>
      <c r="X112" s="564"/>
      <c r="Y112" s="564"/>
      <c r="Z112" s="564"/>
      <c r="AA112" s="564" t="e">
        <f>Calcu!M70</f>
        <v>#VALUE!</v>
      </c>
      <c r="AB112" s="564"/>
      <c r="AC112" s="564"/>
      <c r="AD112" s="564"/>
      <c r="AE112" s="564"/>
      <c r="AF112" s="564" t="e">
        <f>Calcu!N70</f>
        <v>#VALUE!</v>
      </c>
      <c r="AG112" s="564"/>
      <c r="AH112" s="564"/>
      <c r="AI112" s="564"/>
      <c r="AJ112" s="564"/>
      <c r="AK112" s="564" t="e">
        <f>Calcu!O70</f>
        <v>#VALUE!</v>
      </c>
      <c r="AL112" s="564"/>
      <c r="AM112" s="564"/>
      <c r="AN112" s="564"/>
      <c r="AO112" s="564"/>
      <c r="AP112" s="566" t="e">
        <f>Calcu!P70</f>
        <v>#VALUE!</v>
      </c>
      <c r="AQ112" s="566"/>
      <c r="AR112" s="566"/>
      <c r="AS112" s="566"/>
      <c r="AT112" s="566"/>
    </row>
    <row r="113" spans="1:46" ht="18.75" customHeight="1">
      <c r="A113" s="90"/>
      <c r="B113" s="565">
        <f>Calcu!E71</f>
        <v>0</v>
      </c>
      <c r="C113" s="565"/>
      <c r="D113" s="565"/>
      <c r="E113" s="565"/>
      <c r="F113" s="565"/>
      <c r="G113" s="564">
        <f>Calcu!I71</f>
        <v>0</v>
      </c>
      <c r="H113" s="564"/>
      <c r="I113" s="564"/>
      <c r="J113" s="564"/>
      <c r="K113" s="564"/>
      <c r="L113" s="564">
        <f>Calcu!J71</f>
        <v>0</v>
      </c>
      <c r="M113" s="564"/>
      <c r="N113" s="564"/>
      <c r="O113" s="564"/>
      <c r="P113" s="564"/>
      <c r="Q113" s="564">
        <f>Calcu!K71</f>
        <v>0</v>
      </c>
      <c r="R113" s="564"/>
      <c r="S113" s="564"/>
      <c r="T113" s="564"/>
      <c r="U113" s="564"/>
      <c r="V113" s="564" t="e">
        <f>Calcu!L71</f>
        <v>#VALUE!</v>
      </c>
      <c r="W113" s="564"/>
      <c r="X113" s="564"/>
      <c r="Y113" s="564"/>
      <c r="Z113" s="564"/>
      <c r="AA113" s="564" t="e">
        <f>Calcu!M71</f>
        <v>#VALUE!</v>
      </c>
      <c r="AB113" s="564"/>
      <c r="AC113" s="564"/>
      <c r="AD113" s="564"/>
      <c r="AE113" s="564"/>
      <c r="AF113" s="564" t="e">
        <f>Calcu!N71</f>
        <v>#VALUE!</v>
      </c>
      <c r="AG113" s="564"/>
      <c r="AH113" s="564"/>
      <c r="AI113" s="564"/>
      <c r="AJ113" s="564"/>
      <c r="AK113" s="564" t="e">
        <f>Calcu!O71</f>
        <v>#VALUE!</v>
      </c>
      <c r="AL113" s="564"/>
      <c r="AM113" s="564"/>
      <c r="AN113" s="564"/>
      <c r="AO113" s="564"/>
      <c r="AP113" s="566" t="e">
        <f>Calcu!P71</f>
        <v>#VALUE!</v>
      </c>
      <c r="AQ113" s="566"/>
      <c r="AR113" s="566"/>
      <c r="AS113" s="566"/>
      <c r="AT113" s="566"/>
    </row>
    <row r="114" spans="1:46" ht="18.75" customHeight="1">
      <c r="A114" s="90"/>
      <c r="B114" s="565">
        <f>Calcu!E72</f>
        <v>0</v>
      </c>
      <c r="C114" s="565"/>
      <c r="D114" s="565"/>
      <c r="E114" s="565"/>
      <c r="F114" s="565"/>
      <c r="G114" s="564">
        <f>Calcu!I72</f>
        <v>0</v>
      </c>
      <c r="H114" s="564"/>
      <c r="I114" s="564"/>
      <c r="J114" s="564"/>
      <c r="K114" s="564"/>
      <c r="L114" s="564">
        <f>Calcu!J72</f>
        <v>0</v>
      </c>
      <c r="M114" s="564"/>
      <c r="N114" s="564"/>
      <c r="O114" s="564"/>
      <c r="P114" s="564"/>
      <c r="Q114" s="564">
        <f>Calcu!K72</f>
        <v>0</v>
      </c>
      <c r="R114" s="564"/>
      <c r="S114" s="564"/>
      <c r="T114" s="564"/>
      <c r="U114" s="564"/>
      <c r="V114" s="564" t="e">
        <f>Calcu!L72</f>
        <v>#VALUE!</v>
      </c>
      <c r="W114" s="564"/>
      <c r="X114" s="564"/>
      <c r="Y114" s="564"/>
      <c r="Z114" s="564"/>
      <c r="AA114" s="564" t="e">
        <f>Calcu!M72</f>
        <v>#VALUE!</v>
      </c>
      <c r="AB114" s="564"/>
      <c r="AC114" s="564"/>
      <c r="AD114" s="564"/>
      <c r="AE114" s="564"/>
      <c r="AF114" s="564" t="e">
        <f>Calcu!N72</f>
        <v>#VALUE!</v>
      </c>
      <c r="AG114" s="564"/>
      <c r="AH114" s="564"/>
      <c r="AI114" s="564"/>
      <c r="AJ114" s="564"/>
      <c r="AK114" s="564" t="e">
        <f>Calcu!O72</f>
        <v>#VALUE!</v>
      </c>
      <c r="AL114" s="564"/>
      <c r="AM114" s="564"/>
      <c r="AN114" s="564"/>
      <c r="AO114" s="564"/>
      <c r="AP114" s="566" t="e">
        <f>Calcu!P72</f>
        <v>#VALUE!</v>
      </c>
      <c r="AQ114" s="566"/>
      <c r="AR114" s="566"/>
      <c r="AS114" s="566"/>
      <c r="AT114" s="566"/>
    </row>
    <row r="115" spans="1:46" ht="18.75" customHeight="1">
      <c r="A115" s="90"/>
      <c r="B115" s="565">
        <f>Calcu!E73</f>
        <v>0</v>
      </c>
      <c r="C115" s="565"/>
      <c r="D115" s="565"/>
      <c r="E115" s="565"/>
      <c r="F115" s="565"/>
      <c r="G115" s="564">
        <f>Calcu!I73</f>
        <v>0</v>
      </c>
      <c r="H115" s="564"/>
      <c r="I115" s="564"/>
      <c r="J115" s="564"/>
      <c r="K115" s="564"/>
      <c r="L115" s="564">
        <f>Calcu!J73</f>
        <v>0</v>
      </c>
      <c r="M115" s="564"/>
      <c r="N115" s="564"/>
      <c r="O115" s="564"/>
      <c r="P115" s="564"/>
      <c r="Q115" s="564">
        <f>Calcu!K73</f>
        <v>0</v>
      </c>
      <c r="R115" s="564"/>
      <c r="S115" s="564"/>
      <c r="T115" s="564"/>
      <c r="U115" s="564"/>
      <c r="V115" s="564" t="e">
        <f>Calcu!L73</f>
        <v>#VALUE!</v>
      </c>
      <c r="W115" s="564"/>
      <c r="X115" s="564"/>
      <c r="Y115" s="564"/>
      <c r="Z115" s="564"/>
      <c r="AA115" s="564" t="e">
        <f>Calcu!M73</f>
        <v>#VALUE!</v>
      </c>
      <c r="AB115" s="564"/>
      <c r="AC115" s="564"/>
      <c r="AD115" s="564"/>
      <c r="AE115" s="564"/>
      <c r="AF115" s="564" t="e">
        <f>Calcu!N73</f>
        <v>#VALUE!</v>
      </c>
      <c r="AG115" s="564"/>
      <c r="AH115" s="564"/>
      <c r="AI115" s="564"/>
      <c r="AJ115" s="564"/>
      <c r="AK115" s="564" t="e">
        <f>Calcu!O73</f>
        <v>#VALUE!</v>
      </c>
      <c r="AL115" s="564"/>
      <c r="AM115" s="564"/>
      <c r="AN115" s="564"/>
      <c r="AO115" s="564"/>
      <c r="AP115" s="566" t="e">
        <f>Calcu!P73</f>
        <v>#VALUE!</v>
      </c>
      <c r="AQ115" s="566"/>
      <c r="AR115" s="566"/>
      <c r="AS115" s="566"/>
      <c r="AT115" s="566"/>
    </row>
    <row r="116" spans="1:46" ht="18.75" customHeight="1">
      <c r="A116" s="90"/>
      <c r="B116" s="565">
        <f>Calcu!E74</f>
        <v>0</v>
      </c>
      <c r="C116" s="565"/>
      <c r="D116" s="565"/>
      <c r="E116" s="565"/>
      <c r="F116" s="565"/>
      <c r="G116" s="564">
        <f>Calcu!I74</f>
        <v>0</v>
      </c>
      <c r="H116" s="564"/>
      <c r="I116" s="564"/>
      <c r="J116" s="564"/>
      <c r="K116" s="564"/>
      <c r="L116" s="564">
        <f>Calcu!J74</f>
        <v>0</v>
      </c>
      <c r="M116" s="564"/>
      <c r="N116" s="564"/>
      <c r="O116" s="564"/>
      <c r="P116" s="564"/>
      <c r="Q116" s="564">
        <f>Calcu!K74</f>
        <v>0</v>
      </c>
      <c r="R116" s="564"/>
      <c r="S116" s="564"/>
      <c r="T116" s="564"/>
      <c r="U116" s="564"/>
      <c r="V116" s="564" t="e">
        <f>Calcu!L74</f>
        <v>#VALUE!</v>
      </c>
      <c r="W116" s="564"/>
      <c r="X116" s="564"/>
      <c r="Y116" s="564"/>
      <c r="Z116" s="564"/>
      <c r="AA116" s="564" t="e">
        <f>Calcu!M74</f>
        <v>#VALUE!</v>
      </c>
      <c r="AB116" s="564"/>
      <c r="AC116" s="564"/>
      <c r="AD116" s="564"/>
      <c r="AE116" s="564"/>
      <c r="AF116" s="564" t="e">
        <f>Calcu!N74</f>
        <v>#VALUE!</v>
      </c>
      <c r="AG116" s="564"/>
      <c r="AH116" s="564"/>
      <c r="AI116" s="564"/>
      <c r="AJ116" s="564"/>
      <c r="AK116" s="564" t="e">
        <f>Calcu!O74</f>
        <v>#VALUE!</v>
      </c>
      <c r="AL116" s="564"/>
      <c r="AM116" s="564"/>
      <c r="AN116" s="564"/>
      <c r="AO116" s="564"/>
      <c r="AP116" s="566" t="e">
        <f>Calcu!P74</f>
        <v>#VALUE!</v>
      </c>
      <c r="AQ116" s="566"/>
      <c r="AR116" s="566"/>
      <c r="AS116" s="566"/>
      <c r="AT116" s="566"/>
    </row>
    <row r="117" spans="1:46" ht="18.75" customHeight="1">
      <c r="A117" s="90"/>
      <c r="B117" s="146"/>
      <c r="C117" s="146"/>
      <c r="D117" s="146"/>
      <c r="E117" s="146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  <c r="AO117" s="147"/>
      <c r="AP117" s="147"/>
      <c r="AQ117" s="147"/>
      <c r="AR117" s="147"/>
      <c r="AS117" s="147"/>
    </row>
    <row r="118" spans="1:46" ht="18.75" customHeight="1">
      <c r="A118" s="90" t="s">
        <v>95</v>
      </c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</row>
    <row r="119" spans="1:46" ht="18.75" customHeight="1">
      <c r="A119" s="148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</row>
    <row r="120" spans="1:46" ht="18.75" customHeight="1">
      <c r="A120" s="148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</row>
    <row r="121" spans="1:46" ht="18.75" customHeight="1">
      <c r="A121" s="148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</row>
    <row r="122" spans="1:46" ht="18.75" customHeight="1">
      <c r="A122" s="148"/>
      <c r="B122" s="89"/>
      <c r="C122" s="633" t="s">
        <v>238</v>
      </c>
      <c r="D122" s="633"/>
      <c r="E122" s="633"/>
      <c r="F122" s="89" t="s">
        <v>245</v>
      </c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</row>
    <row r="123" spans="1:46" ht="18.75" customHeight="1">
      <c r="A123" s="148"/>
      <c r="B123" s="89"/>
      <c r="C123" s="633" t="s">
        <v>239</v>
      </c>
      <c r="D123" s="633"/>
      <c r="E123" s="633"/>
      <c r="F123" s="89" t="s">
        <v>96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97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</row>
    <row r="124" spans="1:46" ht="18.75" customHeight="1">
      <c r="A124" s="148"/>
      <c r="B124" s="89"/>
      <c r="C124" s="633" t="s">
        <v>240</v>
      </c>
      <c r="D124" s="633"/>
      <c r="E124" s="633"/>
      <c r="F124" s="89" t="s">
        <v>97</v>
      </c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</row>
    <row r="125" spans="1:46" ht="18.75" customHeight="1">
      <c r="A125" s="148"/>
      <c r="B125" s="89"/>
      <c r="C125" s="633" t="s">
        <v>241</v>
      </c>
      <c r="D125" s="633"/>
      <c r="E125" s="633"/>
      <c r="F125" s="89" t="s">
        <v>98</v>
      </c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</row>
    <row r="126" spans="1:46" ht="18.75" customHeight="1">
      <c r="A126" s="148"/>
      <c r="B126" s="89"/>
      <c r="C126" s="89"/>
      <c r="D126" s="89"/>
      <c r="E126" s="89"/>
      <c r="F126" s="633" t="s">
        <v>242</v>
      </c>
      <c r="G126" s="633"/>
      <c r="H126" s="633"/>
      <c r="I126" s="89" t="s">
        <v>99</v>
      </c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</row>
    <row r="127" spans="1:46" ht="18.75" customHeight="1">
      <c r="A127" s="148"/>
      <c r="B127" s="89"/>
      <c r="C127" s="89"/>
      <c r="D127" s="89"/>
      <c r="E127" s="89"/>
      <c r="F127" s="633" t="s">
        <v>243</v>
      </c>
      <c r="G127" s="633"/>
      <c r="H127" s="633"/>
      <c r="I127" s="89" t="s">
        <v>76</v>
      </c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</row>
    <row r="128" spans="1:46" ht="18.75" customHeight="1">
      <c r="A128" s="148"/>
      <c r="B128" s="89"/>
      <c r="C128" s="89"/>
      <c r="D128" s="89"/>
      <c r="E128" s="89"/>
      <c r="F128" s="633" t="s">
        <v>244</v>
      </c>
      <c r="G128" s="633"/>
      <c r="H128" s="633"/>
      <c r="I128" s="89" t="s">
        <v>77</v>
      </c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</row>
    <row r="129" spans="1:45" ht="18.75" customHeight="1">
      <c r="A129" s="148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</row>
    <row r="130" spans="1:45" ht="18.75" customHeight="1">
      <c r="A130" s="90" t="s">
        <v>100</v>
      </c>
      <c r="C130" s="98"/>
      <c r="D130" s="98"/>
      <c r="E130" s="98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</row>
    <row r="131" spans="1:45" ht="18.75" customHeight="1">
      <c r="A131" s="148"/>
      <c r="B131" s="625"/>
      <c r="C131" s="626"/>
      <c r="D131" s="543"/>
      <c r="E131" s="543"/>
      <c r="F131" s="543"/>
      <c r="G131" s="543"/>
      <c r="H131" s="543"/>
      <c r="I131" s="543"/>
      <c r="J131" s="543">
        <v>1</v>
      </c>
      <c r="K131" s="543"/>
      <c r="L131" s="543"/>
      <c r="M131" s="543"/>
      <c r="N131" s="543"/>
      <c r="O131" s="543"/>
      <c r="P131" s="543"/>
      <c r="Q131" s="543">
        <v>2</v>
      </c>
      <c r="R131" s="543"/>
      <c r="S131" s="543"/>
      <c r="T131" s="543"/>
      <c r="U131" s="543"/>
      <c r="V131" s="543"/>
      <c r="W131" s="543"/>
      <c r="X131" s="543">
        <v>3</v>
      </c>
      <c r="Y131" s="543"/>
      <c r="Z131" s="543"/>
      <c r="AA131" s="543"/>
      <c r="AB131" s="543"/>
      <c r="AC131" s="543">
        <v>4</v>
      </c>
      <c r="AD131" s="543"/>
      <c r="AE131" s="543"/>
      <c r="AF131" s="543"/>
      <c r="AG131" s="543"/>
      <c r="AH131" s="543">
        <v>5</v>
      </c>
      <c r="AI131" s="543"/>
      <c r="AJ131" s="543"/>
      <c r="AK131" s="543"/>
      <c r="AL131" s="543"/>
      <c r="AM131" s="543"/>
      <c r="AN131" s="543"/>
      <c r="AO131" s="543"/>
      <c r="AP131" s="543">
        <v>6</v>
      </c>
      <c r="AQ131" s="543"/>
      <c r="AR131" s="543"/>
      <c r="AS131" s="543"/>
    </row>
    <row r="132" spans="1:45" ht="18.75" customHeight="1">
      <c r="A132" s="148"/>
      <c r="B132" s="625"/>
      <c r="C132" s="626"/>
      <c r="D132" s="624" t="s">
        <v>101</v>
      </c>
      <c r="E132" s="624"/>
      <c r="F132" s="624"/>
      <c r="G132" s="624"/>
      <c r="H132" s="624"/>
      <c r="I132" s="624"/>
      <c r="J132" s="624" t="s">
        <v>102</v>
      </c>
      <c r="K132" s="624"/>
      <c r="L132" s="624"/>
      <c r="M132" s="624"/>
      <c r="N132" s="624"/>
      <c r="O132" s="624"/>
      <c r="P132" s="624"/>
      <c r="Q132" s="624" t="s">
        <v>103</v>
      </c>
      <c r="R132" s="624"/>
      <c r="S132" s="624"/>
      <c r="T132" s="624"/>
      <c r="U132" s="624"/>
      <c r="V132" s="624"/>
      <c r="W132" s="624"/>
      <c r="X132" s="624" t="s">
        <v>104</v>
      </c>
      <c r="Y132" s="624"/>
      <c r="Z132" s="624"/>
      <c r="AA132" s="624"/>
      <c r="AB132" s="624"/>
      <c r="AC132" s="624" t="s">
        <v>105</v>
      </c>
      <c r="AD132" s="624"/>
      <c r="AE132" s="624"/>
      <c r="AF132" s="624"/>
      <c r="AG132" s="624"/>
      <c r="AH132" s="624" t="s">
        <v>106</v>
      </c>
      <c r="AI132" s="624"/>
      <c r="AJ132" s="624"/>
      <c r="AK132" s="624"/>
      <c r="AL132" s="624"/>
      <c r="AM132" s="624"/>
      <c r="AN132" s="624"/>
      <c r="AO132" s="624"/>
      <c r="AP132" s="624" t="s">
        <v>107</v>
      </c>
      <c r="AQ132" s="624"/>
      <c r="AR132" s="624"/>
      <c r="AS132" s="624"/>
    </row>
    <row r="133" spans="1:45" ht="18.75" customHeight="1">
      <c r="A133" s="148"/>
      <c r="B133" s="625"/>
      <c r="C133" s="626"/>
      <c r="D133" s="638" t="s">
        <v>108</v>
      </c>
      <c r="E133" s="638"/>
      <c r="F133" s="638"/>
      <c r="G133" s="638"/>
      <c r="H133" s="638"/>
      <c r="I133" s="638"/>
      <c r="J133" s="584" t="s">
        <v>109</v>
      </c>
      <c r="K133" s="584"/>
      <c r="L133" s="584"/>
      <c r="M133" s="584"/>
      <c r="N133" s="584"/>
      <c r="O133" s="584"/>
      <c r="P133" s="584"/>
      <c r="Q133" s="584" t="s">
        <v>78</v>
      </c>
      <c r="R133" s="584"/>
      <c r="S133" s="584"/>
      <c r="T133" s="584"/>
      <c r="U133" s="584"/>
      <c r="V133" s="584"/>
      <c r="W133" s="584"/>
      <c r="X133" s="584"/>
      <c r="Y133" s="584"/>
      <c r="Z133" s="584"/>
      <c r="AA133" s="584"/>
      <c r="AB133" s="584"/>
      <c r="AC133" s="584" t="s">
        <v>110</v>
      </c>
      <c r="AD133" s="584"/>
      <c r="AE133" s="584"/>
      <c r="AF133" s="584"/>
      <c r="AG133" s="584"/>
      <c r="AH133" s="584" t="s">
        <v>111</v>
      </c>
      <c r="AI133" s="584"/>
      <c r="AJ133" s="584"/>
      <c r="AK133" s="584"/>
      <c r="AL133" s="584"/>
      <c r="AM133" s="584"/>
      <c r="AN133" s="584"/>
      <c r="AO133" s="584"/>
      <c r="AP133" s="584"/>
      <c r="AQ133" s="584"/>
      <c r="AR133" s="584"/>
      <c r="AS133" s="584"/>
    </row>
    <row r="134" spans="1:45" ht="18.75" customHeight="1">
      <c r="A134" s="148"/>
      <c r="B134" s="543" t="s">
        <v>112</v>
      </c>
      <c r="C134" s="543"/>
      <c r="D134" s="606" t="s">
        <v>246</v>
      </c>
      <c r="E134" s="606"/>
      <c r="F134" s="606"/>
      <c r="G134" s="606"/>
      <c r="H134" s="606"/>
      <c r="I134" s="606"/>
      <c r="J134" s="637" t="e">
        <f>H143</f>
        <v>#VALUE!</v>
      </c>
      <c r="K134" s="637"/>
      <c r="L134" s="637"/>
      <c r="M134" s="637"/>
      <c r="N134" s="637"/>
      <c r="O134" s="637"/>
      <c r="P134" s="637"/>
      <c r="Q134" s="567" t="e">
        <f>AB146</f>
        <v>#VALUE!</v>
      </c>
      <c r="R134" s="568"/>
      <c r="S134" s="568"/>
      <c r="T134" s="568"/>
      <c r="U134" s="568"/>
      <c r="V134" s="575" t="s">
        <v>249</v>
      </c>
      <c r="W134" s="576"/>
      <c r="X134" s="547" t="str">
        <f>H148</f>
        <v>t</v>
      </c>
      <c r="Y134" s="547"/>
      <c r="Z134" s="547"/>
      <c r="AA134" s="547"/>
      <c r="AB134" s="547"/>
      <c r="AC134" s="547">
        <v>1</v>
      </c>
      <c r="AD134" s="547"/>
      <c r="AE134" s="547"/>
      <c r="AF134" s="547"/>
      <c r="AG134" s="547"/>
      <c r="AH134" s="569" t="e">
        <f>Q134</f>
        <v>#VALUE!</v>
      </c>
      <c r="AI134" s="570"/>
      <c r="AJ134" s="570"/>
      <c r="AK134" s="570"/>
      <c r="AL134" s="570"/>
      <c r="AM134" s="570"/>
      <c r="AN134" s="570" t="s">
        <v>250</v>
      </c>
      <c r="AO134" s="577"/>
      <c r="AP134" s="547">
        <v>2</v>
      </c>
      <c r="AQ134" s="547"/>
      <c r="AR134" s="547"/>
      <c r="AS134" s="547"/>
    </row>
    <row r="135" spans="1:45" ht="18.75" customHeight="1">
      <c r="A135" s="148"/>
      <c r="B135" s="543" t="s">
        <v>113</v>
      </c>
      <c r="C135" s="543"/>
      <c r="D135" s="606" t="s">
        <v>240</v>
      </c>
      <c r="E135" s="606"/>
      <c r="F135" s="606"/>
      <c r="G135" s="606"/>
      <c r="H135" s="606"/>
      <c r="I135" s="606"/>
      <c r="J135" s="547">
        <f>G155</f>
        <v>0</v>
      </c>
      <c r="K135" s="547"/>
      <c r="L135" s="547"/>
      <c r="M135" s="547"/>
      <c r="N135" s="547"/>
      <c r="O135" s="547"/>
      <c r="P135" s="547"/>
      <c r="Q135" s="569" t="e">
        <f>AN157</f>
        <v>#VALUE!</v>
      </c>
      <c r="R135" s="570"/>
      <c r="S135" s="570"/>
      <c r="T135" s="570"/>
      <c r="U135" s="570"/>
      <c r="V135" s="575" t="s">
        <v>249</v>
      </c>
      <c r="W135" s="576"/>
      <c r="X135" s="547" t="str">
        <f>H159</f>
        <v>직사각형</v>
      </c>
      <c r="Y135" s="547"/>
      <c r="Z135" s="547"/>
      <c r="AA135" s="547"/>
      <c r="AB135" s="547"/>
      <c r="AC135" s="547">
        <v>1</v>
      </c>
      <c r="AD135" s="547"/>
      <c r="AE135" s="547"/>
      <c r="AF135" s="547"/>
      <c r="AG135" s="547"/>
      <c r="AH135" s="569" t="e">
        <f>Q135</f>
        <v>#VALUE!</v>
      </c>
      <c r="AI135" s="570"/>
      <c r="AJ135" s="570"/>
      <c r="AK135" s="570"/>
      <c r="AL135" s="570"/>
      <c r="AM135" s="570"/>
      <c r="AN135" s="570" t="s">
        <v>250</v>
      </c>
      <c r="AO135" s="577"/>
      <c r="AP135" s="547" t="s">
        <v>114</v>
      </c>
      <c r="AQ135" s="547"/>
      <c r="AR135" s="547"/>
      <c r="AS135" s="547"/>
    </row>
    <row r="136" spans="1:45" ht="18.75" customHeight="1">
      <c r="A136" s="148"/>
      <c r="B136" s="543" t="s">
        <v>115</v>
      </c>
      <c r="C136" s="543"/>
      <c r="D136" s="607" t="s">
        <v>247</v>
      </c>
      <c r="E136" s="608"/>
      <c r="F136" s="609"/>
      <c r="G136" s="621" t="s">
        <v>242</v>
      </c>
      <c r="H136" s="622"/>
      <c r="I136" s="623"/>
      <c r="J136" s="547">
        <f>G190</f>
        <v>0</v>
      </c>
      <c r="K136" s="547"/>
      <c r="L136" s="547"/>
      <c r="M136" s="547"/>
      <c r="N136" s="547"/>
      <c r="O136" s="547"/>
      <c r="P136" s="547"/>
      <c r="Q136" s="571">
        <f>W169</f>
        <v>0</v>
      </c>
      <c r="R136" s="572"/>
      <c r="S136" s="572"/>
      <c r="T136" s="572"/>
      <c r="U136" s="572"/>
      <c r="V136" s="575" t="s">
        <v>249</v>
      </c>
      <c r="W136" s="576"/>
      <c r="X136" s="547" t="str">
        <f>H171</f>
        <v>정규분포</v>
      </c>
      <c r="Y136" s="547"/>
      <c r="Z136" s="547"/>
      <c r="AA136" s="547"/>
      <c r="AB136" s="547"/>
      <c r="AC136" s="547">
        <v>1</v>
      </c>
      <c r="AD136" s="547"/>
      <c r="AE136" s="547"/>
      <c r="AF136" s="547"/>
      <c r="AG136" s="547"/>
      <c r="AH136" s="571">
        <f>Q136</f>
        <v>0</v>
      </c>
      <c r="AI136" s="572"/>
      <c r="AJ136" s="572"/>
      <c r="AK136" s="572"/>
      <c r="AL136" s="572"/>
      <c r="AM136" s="572"/>
      <c r="AN136" s="570" t="s">
        <v>250</v>
      </c>
      <c r="AO136" s="577"/>
      <c r="AP136" s="547" t="s">
        <v>114</v>
      </c>
      <c r="AQ136" s="547"/>
      <c r="AR136" s="547"/>
      <c r="AS136" s="547"/>
    </row>
    <row r="137" spans="1:45" ht="18.75" customHeight="1">
      <c r="A137" s="148"/>
      <c r="B137" s="543" t="s">
        <v>116</v>
      </c>
      <c r="C137" s="543"/>
      <c r="D137" s="610"/>
      <c r="E137" s="611"/>
      <c r="F137" s="612"/>
      <c r="G137" s="621" t="s">
        <v>243</v>
      </c>
      <c r="H137" s="622"/>
      <c r="I137" s="623"/>
      <c r="J137" s="547">
        <f>G178</f>
        <v>0</v>
      </c>
      <c r="K137" s="547"/>
      <c r="L137" s="547"/>
      <c r="M137" s="547"/>
      <c r="N137" s="547"/>
      <c r="O137" s="547"/>
      <c r="P137" s="547"/>
      <c r="Q137" s="573">
        <f>AG181</f>
        <v>1.5270914620065603E-2</v>
      </c>
      <c r="R137" s="574"/>
      <c r="S137" s="574"/>
      <c r="T137" s="574"/>
      <c r="U137" s="574"/>
      <c r="V137" s="575" t="s">
        <v>249</v>
      </c>
      <c r="W137" s="576"/>
      <c r="X137" s="547" t="str">
        <f>H183</f>
        <v>직사각형</v>
      </c>
      <c r="Y137" s="547"/>
      <c r="Z137" s="547"/>
      <c r="AA137" s="547"/>
      <c r="AB137" s="547"/>
      <c r="AC137" s="547">
        <v>1</v>
      </c>
      <c r="AD137" s="547"/>
      <c r="AE137" s="547"/>
      <c r="AF137" s="547"/>
      <c r="AG137" s="547"/>
      <c r="AH137" s="573">
        <f>Q137</f>
        <v>1.5270914620065603E-2</v>
      </c>
      <c r="AI137" s="574"/>
      <c r="AJ137" s="574"/>
      <c r="AK137" s="574"/>
      <c r="AL137" s="574"/>
      <c r="AM137" s="574"/>
      <c r="AN137" s="570" t="s">
        <v>250</v>
      </c>
      <c r="AO137" s="577"/>
      <c r="AP137" s="547" t="s">
        <v>114</v>
      </c>
      <c r="AQ137" s="547"/>
      <c r="AR137" s="547"/>
      <c r="AS137" s="547"/>
    </row>
    <row r="138" spans="1:45" ht="18.75" customHeight="1">
      <c r="A138" s="148"/>
      <c r="B138" s="543" t="s">
        <v>117</v>
      </c>
      <c r="C138" s="543"/>
      <c r="D138" s="610"/>
      <c r="E138" s="611"/>
      <c r="F138" s="612"/>
      <c r="G138" s="621" t="s">
        <v>248</v>
      </c>
      <c r="H138" s="622"/>
      <c r="I138" s="623"/>
      <c r="J138" s="547">
        <f>G181</f>
        <v>0</v>
      </c>
      <c r="K138" s="547"/>
      <c r="L138" s="547"/>
      <c r="M138" s="547"/>
      <c r="N138" s="547"/>
      <c r="O138" s="547"/>
      <c r="P138" s="547"/>
      <c r="Q138" s="569">
        <f>W192</f>
        <v>0</v>
      </c>
      <c r="R138" s="570"/>
      <c r="S138" s="570"/>
      <c r="T138" s="570"/>
      <c r="U138" s="570"/>
      <c r="V138" s="575" t="s">
        <v>249</v>
      </c>
      <c r="W138" s="576"/>
      <c r="X138" s="547" t="str">
        <f>H194</f>
        <v>직사각형</v>
      </c>
      <c r="Y138" s="547"/>
      <c r="Z138" s="547"/>
      <c r="AA138" s="547"/>
      <c r="AB138" s="547"/>
      <c r="AC138" s="547">
        <v>1</v>
      </c>
      <c r="AD138" s="547"/>
      <c r="AE138" s="547"/>
      <c r="AF138" s="547"/>
      <c r="AG138" s="547"/>
      <c r="AH138" s="569">
        <f>Q138</f>
        <v>0</v>
      </c>
      <c r="AI138" s="570"/>
      <c r="AJ138" s="570"/>
      <c r="AK138" s="570"/>
      <c r="AL138" s="570"/>
      <c r="AM138" s="570"/>
      <c r="AN138" s="570" t="s">
        <v>250</v>
      </c>
      <c r="AO138" s="577"/>
      <c r="AP138" s="547" t="s">
        <v>114</v>
      </c>
      <c r="AQ138" s="547"/>
      <c r="AR138" s="547"/>
      <c r="AS138" s="547"/>
    </row>
    <row r="139" spans="1:45" ht="18.75" customHeight="1">
      <c r="A139" s="148"/>
      <c r="B139" s="625" t="s">
        <v>118</v>
      </c>
      <c r="C139" s="626"/>
      <c r="D139" s="606" t="s">
        <v>238</v>
      </c>
      <c r="E139" s="606"/>
      <c r="F139" s="606"/>
      <c r="G139" s="606"/>
      <c r="H139" s="606"/>
      <c r="I139" s="606"/>
      <c r="J139" s="627" t="e">
        <f>J134</f>
        <v>#VALUE!</v>
      </c>
      <c r="K139" s="628"/>
      <c r="L139" s="628"/>
      <c r="M139" s="628"/>
      <c r="N139" s="628"/>
      <c r="O139" s="628"/>
      <c r="P139" s="629"/>
      <c r="Q139" s="630" t="s">
        <v>119</v>
      </c>
      <c r="R139" s="631"/>
      <c r="S139" s="631"/>
      <c r="T139" s="631"/>
      <c r="U139" s="631"/>
      <c r="V139" s="631"/>
      <c r="W139" s="632"/>
      <c r="X139" s="630" t="s">
        <v>119</v>
      </c>
      <c r="Y139" s="631"/>
      <c r="Z139" s="631"/>
      <c r="AA139" s="631"/>
      <c r="AB139" s="632"/>
      <c r="AC139" s="630" t="s">
        <v>119</v>
      </c>
      <c r="AD139" s="631"/>
      <c r="AE139" s="631"/>
      <c r="AF139" s="631"/>
      <c r="AG139" s="632"/>
      <c r="AH139" s="578" t="e">
        <f>G204</f>
        <v>#VALUE!</v>
      </c>
      <c r="AI139" s="579"/>
      <c r="AJ139" s="579"/>
      <c r="AK139" s="579"/>
      <c r="AL139" s="579"/>
      <c r="AM139" s="579"/>
      <c r="AN139" s="570" t="s">
        <v>250</v>
      </c>
      <c r="AO139" s="577"/>
      <c r="AP139" s="583" t="e">
        <f>Z208</f>
        <v>#VALUE!</v>
      </c>
      <c r="AQ139" s="547"/>
      <c r="AR139" s="547"/>
      <c r="AS139" s="547"/>
    </row>
    <row r="140" spans="1:45" ht="18.75" customHeight="1">
      <c r="A140" s="148"/>
      <c r="B140" s="89"/>
      <c r="C140" s="98"/>
      <c r="D140" s="98"/>
      <c r="E140" s="98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</row>
    <row r="141" spans="1:45" ht="18.75" customHeight="1">
      <c r="A141" s="90" t="s">
        <v>120</v>
      </c>
      <c r="C141" s="98"/>
      <c r="D141" s="98"/>
      <c r="E141" s="98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</row>
    <row r="142" spans="1:45" ht="18.75" customHeight="1">
      <c r="A142" s="148"/>
      <c r="B142" s="99" t="s">
        <v>255</v>
      </c>
      <c r="C142" s="98"/>
      <c r="D142" s="98"/>
      <c r="E142" s="98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</row>
    <row r="143" spans="1:45" ht="18.75" customHeight="1">
      <c r="A143" s="148"/>
      <c r="B143" s="89" t="s">
        <v>121</v>
      </c>
      <c r="C143" s="98"/>
      <c r="D143" s="98"/>
      <c r="E143" s="98"/>
      <c r="F143" s="89"/>
      <c r="G143" s="89"/>
      <c r="H143" s="613" t="e">
        <f>IF($Z$5=TRUE,AK45,AK100)</f>
        <v>#VALUE!</v>
      </c>
      <c r="I143" s="613"/>
      <c r="J143" s="613"/>
      <c r="K143" s="613"/>
      <c r="L143" s="613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</row>
    <row r="144" spans="1:45" ht="18.75" customHeight="1">
      <c r="A144" s="148"/>
      <c r="B144" s="614" t="s">
        <v>122</v>
      </c>
      <c r="C144" s="614"/>
      <c r="D144" s="614"/>
      <c r="E144" s="614"/>
      <c r="F144" s="614"/>
      <c r="G144" s="614"/>
      <c r="H144" s="614"/>
      <c r="I144" s="614"/>
      <c r="J144" s="614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E144" s="558" t="s">
        <v>123</v>
      </c>
      <c r="AF144" s="615">
        <v>1</v>
      </c>
      <c r="AG144" s="615"/>
      <c r="AH144" s="615"/>
      <c r="AI144" s="558" t="s">
        <v>124</v>
      </c>
      <c r="AJ144" s="615" t="s">
        <v>93</v>
      </c>
      <c r="AK144" s="615"/>
      <c r="AL144" s="615"/>
      <c r="AM144" s="615"/>
      <c r="AN144" s="615"/>
      <c r="AO144" s="558" t="s">
        <v>124</v>
      </c>
      <c r="AP144" s="582" t="s">
        <v>251</v>
      </c>
      <c r="AQ144" s="582"/>
      <c r="AR144" s="582"/>
      <c r="AS144" s="582"/>
    </row>
    <row r="145" spans="1:61" ht="18.75" customHeight="1">
      <c r="A145" s="148"/>
      <c r="B145" s="614"/>
      <c r="C145" s="614"/>
      <c r="D145" s="614"/>
      <c r="E145" s="614"/>
      <c r="F145" s="614"/>
      <c r="G145" s="614"/>
      <c r="H145" s="614"/>
      <c r="I145" s="614"/>
      <c r="J145" s="614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E145" s="558"/>
      <c r="AF145" s="558"/>
      <c r="AG145" s="558"/>
      <c r="AH145" s="558"/>
      <c r="AI145" s="558"/>
      <c r="AJ145" s="558" t="s">
        <v>125</v>
      </c>
      <c r="AK145" s="558"/>
      <c r="AL145" s="558"/>
      <c r="AM145" s="558"/>
      <c r="AN145" s="558"/>
      <c r="AO145" s="558"/>
      <c r="AP145" s="582"/>
      <c r="AQ145" s="582"/>
      <c r="AR145" s="582"/>
      <c r="AS145" s="582"/>
      <c r="BI145" s="102"/>
    </row>
    <row r="146" spans="1:61" ht="18.75" customHeight="1">
      <c r="A146" s="148"/>
      <c r="B146" s="103"/>
      <c r="C146" s="103"/>
      <c r="D146" s="103"/>
      <c r="E146" s="103"/>
      <c r="F146" s="103"/>
      <c r="G146" s="103"/>
      <c r="H146" s="103"/>
      <c r="I146" s="103"/>
      <c r="J146" s="103"/>
      <c r="K146" s="89"/>
      <c r="L146" s="89"/>
      <c r="M146" s="89"/>
      <c r="N146" s="558" t="s">
        <v>123</v>
      </c>
      <c r="O146" s="615">
        <v>1</v>
      </c>
      <c r="P146" s="615"/>
      <c r="Q146" s="615"/>
      <c r="R146" s="558" t="s">
        <v>124</v>
      </c>
      <c r="S146" s="616" t="e">
        <f>IF($Z$5=TRUE,AP45,AP100)</f>
        <v>#VALUE!</v>
      </c>
      <c r="T146" s="616"/>
      <c r="U146" s="616"/>
      <c r="V146" s="616"/>
      <c r="W146" s="616"/>
      <c r="X146" s="558" t="s">
        <v>124</v>
      </c>
      <c r="Y146" s="558">
        <v>100</v>
      </c>
      <c r="Z146" s="558"/>
      <c r="AA146" s="558" t="s">
        <v>123</v>
      </c>
      <c r="AB146" s="552" t="e">
        <f>O146/SQRT(3)*S146/S147*Y146</f>
        <v>#VALUE!</v>
      </c>
      <c r="AC146" s="552"/>
      <c r="AD146" s="552"/>
      <c r="AE146" s="552"/>
      <c r="AF146" s="552"/>
      <c r="AG146" s="552"/>
      <c r="AH146" s="552"/>
      <c r="AI146" s="552"/>
      <c r="AJ146" s="89"/>
      <c r="AK146" s="89"/>
      <c r="AL146" s="89"/>
      <c r="AM146" s="89"/>
      <c r="AN146" s="89"/>
      <c r="AO146" s="89"/>
      <c r="AP146" s="101"/>
      <c r="AQ146" s="101"/>
      <c r="AR146" s="101"/>
      <c r="AS146" s="101"/>
      <c r="BI146" s="101"/>
    </row>
    <row r="147" spans="1:61" ht="18.75" customHeight="1">
      <c r="A147" s="148"/>
      <c r="B147" s="89"/>
      <c r="C147" s="98"/>
      <c r="D147" s="98"/>
      <c r="E147" s="98"/>
      <c r="F147" s="89"/>
      <c r="G147" s="89"/>
      <c r="H147" s="89"/>
      <c r="I147" s="89"/>
      <c r="J147" s="89"/>
      <c r="K147" s="89"/>
      <c r="L147" s="89"/>
      <c r="M147" s="89"/>
      <c r="N147" s="558"/>
      <c r="O147" s="558"/>
      <c r="P147" s="558"/>
      <c r="Q147" s="558"/>
      <c r="R147" s="558"/>
      <c r="S147" s="617" t="e">
        <f>H143</f>
        <v>#VALUE!</v>
      </c>
      <c r="T147" s="617"/>
      <c r="U147" s="617"/>
      <c r="V147" s="617"/>
      <c r="W147" s="617"/>
      <c r="X147" s="558"/>
      <c r="Y147" s="558"/>
      <c r="Z147" s="558"/>
      <c r="AA147" s="558"/>
      <c r="AB147" s="552"/>
      <c r="AC147" s="552"/>
      <c r="AD147" s="552"/>
      <c r="AE147" s="552"/>
      <c r="AF147" s="552"/>
      <c r="AG147" s="552"/>
      <c r="AH147" s="552"/>
      <c r="AI147" s="552"/>
      <c r="AJ147" s="89"/>
      <c r="AK147" s="257"/>
      <c r="AL147" s="89"/>
      <c r="AM147" s="89"/>
      <c r="AN147" s="89"/>
      <c r="AO147" s="89"/>
      <c r="AP147" s="89"/>
      <c r="AQ147" s="89"/>
      <c r="AR147" s="89"/>
      <c r="AS147" s="89"/>
    </row>
    <row r="148" spans="1:61" ht="18.75" customHeight="1">
      <c r="A148" s="148"/>
      <c r="B148" s="89" t="s">
        <v>126</v>
      </c>
      <c r="C148" s="98"/>
      <c r="D148" s="98"/>
      <c r="E148" s="98"/>
      <c r="F148" s="89"/>
      <c r="G148" s="89"/>
      <c r="H148" s="89" t="s">
        <v>127</v>
      </c>
      <c r="I148" s="89"/>
      <c r="J148" s="89"/>
      <c r="K148" s="89"/>
      <c r="L148" s="89"/>
      <c r="M148" s="89"/>
      <c r="N148" s="100"/>
      <c r="O148" s="100"/>
      <c r="P148" s="100"/>
      <c r="Q148" s="100"/>
      <c r="R148" s="100"/>
      <c r="S148" s="106"/>
      <c r="T148" s="106"/>
      <c r="U148" s="106"/>
      <c r="V148" s="106"/>
      <c r="W148" s="106"/>
      <c r="X148" s="107"/>
      <c r="Y148" s="108"/>
      <c r="Z148" s="108"/>
      <c r="AA148" s="108"/>
      <c r="AB148" s="108"/>
      <c r="AC148" s="108"/>
      <c r="AD148" s="10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</row>
    <row r="149" spans="1:61" ht="18.75" customHeight="1">
      <c r="A149" s="148"/>
      <c r="B149" s="614" t="s">
        <v>128</v>
      </c>
      <c r="C149" s="614"/>
      <c r="D149" s="614"/>
      <c r="E149" s="614"/>
      <c r="F149" s="614"/>
      <c r="G149" s="614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</row>
    <row r="150" spans="1:61" ht="18.75" customHeight="1">
      <c r="A150" s="148"/>
      <c r="B150" s="614"/>
      <c r="C150" s="614"/>
      <c r="D150" s="614"/>
      <c r="E150" s="614"/>
      <c r="F150" s="614"/>
      <c r="G150" s="614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</row>
    <row r="151" spans="1:61" ht="18.75" customHeight="1">
      <c r="A151" s="148"/>
      <c r="B151" s="89" t="s">
        <v>129</v>
      </c>
      <c r="C151" s="98"/>
      <c r="D151" s="98"/>
      <c r="E151" s="98"/>
      <c r="F151" s="89"/>
      <c r="G151" s="89"/>
      <c r="H151" s="89"/>
      <c r="I151" s="89"/>
      <c r="J151" s="89">
        <v>1</v>
      </c>
      <c r="K151" s="89" t="s">
        <v>124</v>
      </c>
      <c r="L151" s="553" t="e">
        <f>AB146</f>
        <v>#VALUE!</v>
      </c>
      <c r="M151" s="553"/>
      <c r="N151" s="553"/>
      <c r="O151" s="553"/>
      <c r="P151" s="553"/>
      <c r="Q151" s="89" t="s">
        <v>123</v>
      </c>
      <c r="R151" s="553" t="e">
        <f>J151*L151</f>
        <v>#VALUE!</v>
      </c>
      <c r="S151" s="553"/>
      <c r="T151" s="553"/>
      <c r="U151" s="553"/>
      <c r="V151" s="553"/>
      <c r="W151" s="151"/>
      <c r="X151" s="111"/>
      <c r="Y151" s="152"/>
      <c r="Z151" s="101"/>
      <c r="AA151" s="101"/>
      <c r="AB151" s="89"/>
      <c r="AC151" s="101"/>
      <c r="AD151" s="101"/>
      <c r="AE151" s="101"/>
      <c r="AF151" s="101"/>
      <c r="AG151" s="101"/>
      <c r="AH151" s="101"/>
      <c r="AI151" s="101"/>
      <c r="AJ151" s="101"/>
      <c r="AK151" s="89"/>
      <c r="AL151" s="89"/>
      <c r="AM151" s="89"/>
      <c r="AN151" s="89"/>
      <c r="AO151" s="89"/>
      <c r="AP151" s="89"/>
      <c r="AQ151" s="89"/>
      <c r="AR151" s="89"/>
      <c r="AS151" s="89"/>
    </row>
    <row r="152" spans="1:61" ht="18.75" customHeight="1">
      <c r="A152" s="148"/>
      <c r="B152" s="89" t="s">
        <v>130</v>
      </c>
      <c r="C152" s="98"/>
      <c r="D152" s="98"/>
      <c r="E152" s="98"/>
      <c r="F152" s="89"/>
      <c r="G152" s="89" t="s">
        <v>256</v>
      </c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112"/>
      <c r="Y152" s="101"/>
      <c r="Z152" s="101"/>
      <c r="AA152" s="101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</row>
    <row r="153" spans="1:61" ht="18.75" customHeight="1">
      <c r="A153" s="148"/>
      <c r="B153" s="89"/>
      <c r="C153" s="98"/>
      <c r="D153" s="98"/>
      <c r="E153" s="98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</row>
    <row r="154" spans="1:61" ht="18.75" customHeight="1">
      <c r="A154" s="148"/>
      <c r="B154" s="99" t="s">
        <v>257</v>
      </c>
      <c r="C154" s="98"/>
      <c r="D154" s="98"/>
      <c r="E154" s="98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</row>
    <row r="155" spans="1:61" ht="18.75" customHeight="1">
      <c r="A155" s="148"/>
      <c r="B155" s="89" t="s">
        <v>131</v>
      </c>
      <c r="C155" s="98"/>
      <c r="D155" s="98"/>
      <c r="E155" s="98"/>
      <c r="F155" s="89"/>
      <c r="G155" s="558">
        <v>0</v>
      </c>
      <c r="H155" s="558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</row>
    <row r="156" spans="1:61" ht="18.75" customHeight="1">
      <c r="A156" s="148"/>
      <c r="B156" s="101" t="s">
        <v>132</v>
      </c>
      <c r="C156" s="101"/>
      <c r="D156" s="101"/>
      <c r="E156" s="101"/>
      <c r="F156" s="101"/>
      <c r="G156" s="101"/>
      <c r="H156" s="101"/>
      <c r="I156" s="101"/>
      <c r="J156" s="89"/>
      <c r="K156" s="89" t="s">
        <v>133</v>
      </c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613">
        <f>T5</f>
        <v>0</v>
      </c>
      <c r="W156" s="613"/>
      <c r="X156" s="613"/>
      <c r="Y156" s="613"/>
      <c r="Z156" s="613"/>
      <c r="AA156" s="613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</row>
    <row r="157" spans="1:61" ht="18.75" customHeight="1">
      <c r="A157" s="148"/>
      <c r="B157" s="148"/>
      <c r="C157" s="148"/>
      <c r="D157" s="148"/>
      <c r="E157" s="148"/>
      <c r="F157" s="101"/>
      <c r="G157" s="101"/>
      <c r="H157" s="101"/>
      <c r="I157" s="101"/>
      <c r="J157" s="101"/>
      <c r="K157" s="101"/>
      <c r="L157" s="101"/>
      <c r="M157" s="101"/>
      <c r="N157" s="89"/>
      <c r="O157" s="89"/>
      <c r="P157" s="89"/>
      <c r="Q157" s="89"/>
      <c r="R157" s="89"/>
      <c r="S157" s="89"/>
      <c r="T157" s="89"/>
      <c r="U157" s="101"/>
      <c r="V157" s="101"/>
      <c r="W157" s="558" t="s">
        <v>123</v>
      </c>
      <c r="X157" s="101"/>
      <c r="Y157" s="618">
        <f>V156</f>
        <v>0</v>
      </c>
      <c r="Z157" s="618"/>
      <c r="AA157" s="618"/>
      <c r="AB157" s="618"/>
      <c r="AC157" s="618"/>
      <c r="AD157" s="618"/>
      <c r="AE157" s="618"/>
      <c r="AF157" s="618"/>
      <c r="AG157" s="618"/>
      <c r="AH157" s="618"/>
      <c r="AI157" s="618"/>
      <c r="AJ157" s="558" t="s">
        <v>124</v>
      </c>
      <c r="AK157" s="558">
        <v>100</v>
      </c>
      <c r="AL157" s="558"/>
      <c r="AM157" s="619" t="s">
        <v>123</v>
      </c>
      <c r="AN157" s="552" t="e">
        <f>SQRT(Y157^2/(Z158*AC158^2))*AK157</f>
        <v>#VALUE!</v>
      </c>
      <c r="AO157" s="552"/>
      <c r="AP157" s="552"/>
      <c r="AQ157" s="552"/>
      <c r="AR157" s="552"/>
      <c r="AT157" s="105"/>
      <c r="AU157" s="89"/>
      <c r="AV157" s="89"/>
      <c r="AW157" s="89"/>
      <c r="AX157" s="89"/>
    </row>
    <row r="158" spans="1:61" ht="18.75" customHeight="1">
      <c r="A158" s="148"/>
      <c r="B158" s="148"/>
      <c r="C158" s="148"/>
      <c r="D158" s="148"/>
      <c r="E158" s="148"/>
      <c r="F158" s="101"/>
      <c r="G158" s="101"/>
      <c r="H158" s="101"/>
      <c r="I158" s="101"/>
      <c r="J158" s="101"/>
      <c r="K158" s="101"/>
      <c r="L158" s="101"/>
      <c r="M158" s="101"/>
      <c r="N158" s="89"/>
      <c r="O158" s="89"/>
      <c r="P158" s="89"/>
      <c r="Q158" s="89"/>
      <c r="R158" s="89"/>
      <c r="S158" s="89"/>
      <c r="T158" s="89"/>
      <c r="U158" s="101"/>
      <c r="V158" s="101"/>
      <c r="W158" s="558"/>
      <c r="X158" s="101"/>
      <c r="Y158" s="101" t="s">
        <v>134</v>
      </c>
      <c r="Z158" s="556">
        <v>12</v>
      </c>
      <c r="AA158" s="556"/>
      <c r="AB158" s="114" t="s">
        <v>124</v>
      </c>
      <c r="AC158" s="620" t="e">
        <f>S147</f>
        <v>#VALUE!</v>
      </c>
      <c r="AD158" s="620"/>
      <c r="AE158" s="620"/>
      <c r="AF158" s="620"/>
      <c r="AG158" s="620"/>
      <c r="AH158" s="620"/>
      <c r="AI158" s="113" t="s">
        <v>135</v>
      </c>
      <c r="AJ158" s="558"/>
      <c r="AK158" s="558"/>
      <c r="AL158" s="558"/>
      <c r="AM158" s="619"/>
      <c r="AN158" s="552"/>
      <c r="AO158" s="552"/>
      <c r="AP158" s="552"/>
      <c r="AQ158" s="552"/>
      <c r="AR158" s="552"/>
      <c r="AT158" s="105"/>
      <c r="AU158" s="89"/>
      <c r="AV158" s="89"/>
      <c r="AW158" s="89"/>
      <c r="AX158" s="89"/>
    </row>
    <row r="159" spans="1:61" ht="18.75" customHeight="1">
      <c r="A159" s="148"/>
      <c r="B159" s="89" t="s">
        <v>136</v>
      </c>
      <c r="C159" s="98"/>
      <c r="D159" s="98"/>
      <c r="E159" s="98"/>
      <c r="F159" s="89"/>
      <c r="G159" s="89"/>
      <c r="H159" s="89" t="s">
        <v>137</v>
      </c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</row>
    <row r="160" spans="1:61" ht="18.75" customHeight="1">
      <c r="A160" s="148"/>
      <c r="B160" s="614" t="s">
        <v>138</v>
      </c>
      <c r="C160" s="614"/>
      <c r="D160" s="614"/>
      <c r="E160" s="614"/>
      <c r="F160" s="614"/>
      <c r="G160" s="614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</row>
    <row r="161" spans="1:46" ht="18.75" customHeight="1">
      <c r="A161" s="148"/>
      <c r="B161" s="614"/>
      <c r="C161" s="614"/>
      <c r="D161" s="614"/>
      <c r="E161" s="614"/>
      <c r="F161" s="614"/>
      <c r="G161" s="614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</row>
    <row r="162" spans="1:46" ht="18.75" customHeight="1">
      <c r="A162" s="148"/>
      <c r="B162" s="89" t="s">
        <v>139</v>
      </c>
      <c r="C162" s="98"/>
      <c r="D162" s="98"/>
      <c r="E162" s="98"/>
      <c r="F162" s="89"/>
      <c r="G162" s="89"/>
      <c r="H162" s="89"/>
      <c r="I162" s="89"/>
      <c r="J162" s="89">
        <v>1</v>
      </c>
      <c r="K162" s="89" t="s">
        <v>124</v>
      </c>
      <c r="L162" s="553" t="e">
        <f>AN157</f>
        <v>#VALUE!</v>
      </c>
      <c r="M162" s="553"/>
      <c r="N162" s="553"/>
      <c r="O162" s="553"/>
      <c r="P162" s="553"/>
      <c r="Q162" s="89" t="s">
        <v>123</v>
      </c>
      <c r="R162" s="553" t="e">
        <f>J162*L162</f>
        <v>#VALUE!</v>
      </c>
      <c r="S162" s="553"/>
      <c r="T162" s="553"/>
      <c r="U162" s="553"/>
      <c r="V162" s="553"/>
      <c r="W162" s="151"/>
      <c r="X162" s="111"/>
      <c r="Y162" s="152"/>
      <c r="Z162" s="101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</row>
    <row r="163" spans="1:46" ht="18.75" customHeight="1">
      <c r="A163" s="148"/>
      <c r="B163" s="89" t="s">
        <v>140</v>
      </c>
      <c r="C163" s="98"/>
      <c r="D163" s="98"/>
      <c r="E163" s="98"/>
      <c r="F163" s="89"/>
      <c r="G163" s="89" t="s">
        <v>258</v>
      </c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89"/>
      <c r="AS163" s="89"/>
    </row>
    <row r="164" spans="1:46" ht="18.75" customHeight="1">
      <c r="A164" s="148"/>
      <c r="B164" s="89"/>
      <c r="C164" s="98"/>
      <c r="D164" s="98"/>
      <c r="E164" s="98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89"/>
      <c r="AS164" s="89"/>
    </row>
    <row r="165" spans="1:46" ht="18.75" customHeight="1">
      <c r="A165" s="148"/>
      <c r="B165" s="99" t="s">
        <v>252</v>
      </c>
      <c r="C165" s="98"/>
      <c r="D165" s="98"/>
      <c r="E165" s="98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89"/>
      <c r="AS165" s="89"/>
    </row>
    <row r="166" spans="1:46" ht="18.75" customHeight="1">
      <c r="A166" s="148"/>
      <c r="B166" s="89" t="s">
        <v>141</v>
      </c>
      <c r="C166" s="98"/>
      <c r="D166" s="98"/>
      <c r="E166" s="98"/>
      <c r="F166" s="89"/>
      <c r="G166" s="558">
        <v>0</v>
      </c>
      <c r="H166" s="558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89"/>
      <c r="AS166" s="89"/>
    </row>
    <row r="167" spans="1:46" ht="18.75" customHeight="1">
      <c r="A167" s="148"/>
      <c r="B167" s="101" t="s">
        <v>142</v>
      </c>
      <c r="C167" s="101"/>
      <c r="D167" s="101"/>
      <c r="E167" s="101"/>
      <c r="F167" s="101"/>
      <c r="G167" s="101"/>
      <c r="H167" s="101"/>
      <c r="I167" s="101"/>
      <c r="J167" s="89"/>
      <c r="K167" s="89" t="s">
        <v>420</v>
      </c>
      <c r="L167" s="89"/>
      <c r="M167" s="89"/>
      <c r="N167" s="89"/>
      <c r="O167" s="89"/>
      <c r="P167" s="89"/>
      <c r="Q167" s="101"/>
      <c r="R167" s="101"/>
      <c r="S167" s="101"/>
      <c r="T167" s="101"/>
      <c r="U167" s="101"/>
      <c r="V167" s="89"/>
      <c r="W167" s="89"/>
      <c r="X167" s="89"/>
      <c r="Y167" s="89"/>
      <c r="Z167" s="89"/>
      <c r="AA167" s="89"/>
      <c r="AB167" s="115"/>
      <c r="AC167" s="115"/>
      <c r="AD167" s="115"/>
      <c r="AE167" s="115"/>
      <c r="AF167" s="115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</row>
    <row r="168" spans="1:46" ht="18.75" customHeight="1">
      <c r="A168" s="148"/>
      <c r="B168" s="101"/>
      <c r="C168" s="101"/>
      <c r="D168" s="101"/>
      <c r="E168" s="101"/>
      <c r="F168" s="101"/>
      <c r="G168" s="101"/>
      <c r="H168" s="101"/>
      <c r="I168" s="101"/>
      <c r="J168" s="89"/>
      <c r="K168" s="116" t="s">
        <v>421</v>
      </c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554">
        <f>IF(Z5=TRUE,MAX(Calcu!H10:H27),MAX(Calcu!N10:N27))</f>
        <v>0</v>
      </c>
      <c r="Y168" s="554"/>
      <c r="Z168" s="554"/>
      <c r="AA168" s="554"/>
      <c r="AB168" s="89" t="s">
        <v>143</v>
      </c>
      <c r="AC168" s="117"/>
      <c r="AD168" s="117"/>
      <c r="AE168" s="101"/>
      <c r="AF168" s="101"/>
      <c r="AG168" s="118"/>
      <c r="AH168" s="118"/>
      <c r="AI168" s="118"/>
      <c r="AJ168" s="118"/>
      <c r="AK168" s="118"/>
      <c r="AL168" s="89"/>
      <c r="AM168" s="89"/>
      <c r="AN168" s="89"/>
      <c r="AO168" s="89"/>
      <c r="AP168" s="89"/>
      <c r="AQ168" s="89"/>
      <c r="AR168" s="89"/>
      <c r="AS168" s="89"/>
    </row>
    <row r="169" spans="1:46" ht="18.75" customHeight="1">
      <c r="A169" s="148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89"/>
      <c r="N169" s="89"/>
      <c r="O169" s="89"/>
      <c r="P169" s="89"/>
      <c r="Q169" s="558" t="s">
        <v>123</v>
      </c>
      <c r="R169" s="561">
        <f>X168</f>
        <v>0</v>
      </c>
      <c r="S169" s="561"/>
      <c r="T169" s="561"/>
      <c r="U169" s="561"/>
      <c r="V169" s="558" t="s">
        <v>123</v>
      </c>
      <c r="W169" s="554">
        <f>R169/R170</f>
        <v>0</v>
      </c>
      <c r="X169" s="554"/>
      <c r="Y169" s="554"/>
      <c r="Z169" s="554"/>
      <c r="AA169" s="105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T169" s="88"/>
    </row>
    <row r="170" spans="1:46" ht="18.75" customHeight="1">
      <c r="A170" s="148"/>
      <c r="B170" s="89"/>
      <c r="C170" s="98"/>
      <c r="D170" s="251"/>
      <c r="E170" s="251"/>
      <c r="F170" s="251"/>
      <c r="G170" s="98"/>
      <c r="H170" s="98"/>
      <c r="I170" s="89"/>
      <c r="J170" s="89"/>
      <c r="K170" s="89"/>
      <c r="L170" s="89"/>
      <c r="M170" s="89"/>
      <c r="N170" s="89"/>
      <c r="O170" s="89"/>
      <c r="P170" s="89"/>
      <c r="Q170" s="558"/>
      <c r="R170" s="562">
        <v>2</v>
      </c>
      <c r="S170" s="562"/>
      <c r="T170" s="562"/>
      <c r="U170" s="562"/>
      <c r="V170" s="558"/>
      <c r="W170" s="554"/>
      <c r="X170" s="554"/>
      <c r="Y170" s="554"/>
      <c r="Z170" s="554"/>
      <c r="AA170" s="105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T170" s="88"/>
    </row>
    <row r="171" spans="1:46" ht="18.75" customHeight="1">
      <c r="A171" s="148"/>
      <c r="B171" s="89" t="s">
        <v>144</v>
      </c>
      <c r="C171" s="98"/>
      <c r="D171" s="98"/>
      <c r="E171" s="98"/>
      <c r="F171" s="89"/>
      <c r="G171" s="89"/>
      <c r="H171" s="89" t="s">
        <v>145</v>
      </c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</row>
    <row r="172" spans="1:46" ht="18.75" customHeight="1">
      <c r="A172" s="148"/>
      <c r="B172" s="614" t="s">
        <v>146</v>
      </c>
      <c r="C172" s="614"/>
      <c r="D172" s="614"/>
      <c r="E172" s="614"/>
      <c r="F172" s="614"/>
      <c r="G172" s="614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</row>
    <row r="173" spans="1:46" ht="18.75" customHeight="1">
      <c r="A173" s="148"/>
      <c r="B173" s="614"/>
      <c r="C173" s="614"/>
      <c r="D173" s="614"/>
      <c r="E173" s="614"/>
      <c r="F173" s="614"/>
      <c r="G173" s="614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</row>
    <row r="174" spans="1:46" ht="18.75" customHeight="1">
      <c r="A174" s="148"/>
      <c r="B174" s="89" t="s">
        <v>147</v>
      </c>
      <c r="C174" s="98"/>
      <c r="D174" s="98"/>
      <c r="E174" s="98"/>
      <c r="F174" s="89"/>
      <c r="G174" s="89"/>
      <c r="H174" s="89"/>
      <c r="I174" s="89"/>
      <c r="J174" s="89">
        <v>1</v>
      </c>
      <c r="K174" s="89" t="s">
        <v>124</v>
      </c>
      <c r="L174" s="554">
        <f>W169</f>
        <v>0</v>
      </c>
      <c r="M174" s="554"/>
      <c r="N174" s="554"/>
      <c r="O174" s="554"/>
      <c r="P174" s="554"/>
      <c r="Q174" s="89" t="s">
        <v>123</v>
      </c>
      <c r="R174" s="554">
        <f>J174*L174</f>
        <v>0</v>
      </c>
      <c r="S174" s="554"/>
      <c r="T174" s="554"/>
      <c r="U174" s="554"/>
      <c r="V174" s="554"/>
      <c r="W174" s="151"/>
      <c r="X174" s="111"/>
      <c r="Y174" s="152"/>
      <c r="Z174" s="101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</row>
    <row r="175" spans="1:46" ht="18.75" customHeight="1">
      <c r="A175" s="148"/>
      <c r="B175" s="89" t="s">
        <v>148</v>
      </c>
      <c r="C175" s="98"/>
      <c r="D175" s="98"/>
      <c r="E175" s="98"/>
      <c r="F175" s="89"/>
      <c r="G175" s="89" t="s">
        <v>259</v>
      </c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89"/>
      <c r="AQ175" s="89"/>
      <c r="AR175" s="89"/>
      <c r="AS175" s="89"/>
    </row>
    <row r="176" spans="1:46" ht="18.75" customHeight="1">
      <c r="A176" s="148"/>
      <c r="B176" s="103"/>
      <c r="C176" s="103"/>
      <c r="D176" s="103"/>
      <c r="E176" s="103"/>
      <c r="F176" s="103"/>
      <c r="G176" s="103"/>
      <c r="H176" s="103"/>
      <c r="I176" s="103"/>
      <c r="J176" s="89"/>
      <c r="K176" s="89"/>
      <c r="L176" s="89"/>
      <c r="M176" s="89"/>
      <c r="N176" s="89"/>
      <c r="O176" s="89"/>
      <c r="P176" s="89"/>
      <c r="Q176" s="101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89"/>
      <c r="AQ176" s="89"/>
      <c r="AR176" s="89"/>
      <c r="AS176" s="89"/>
    </row>
    <row r="177" spans="1:81" ht="18.75" customHeight="1">
      <c r="A177" s="148"/>
      <c r="B177" s="99" t="s">
        <v>253</v>
      </c>
      <c r="C177" s="98"/>
      <c r="D177" s="98"/>
      <c r="E177" s="98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89"/>
      <c r="AQ177" s="89"/>
      <c r="AR177" s="89"/>
      <c r="AS177" s="89"/>
    </row>
    <row r="178" spans="1:81" ht="18.75" customHeight="1">
      <c r="A178" s="148"/>
      <c r="B178" s="89" t="s">
        <v>149</v>
      </c>
      <c r="C178" s="98"/>
      <c r="D178" s="98"/>
      <c r="E178" s="98"/>
      <c r="F178" s="89"/>
      <c r="G178" s="558">
        <v>0</v>
      </c>
      <c r="H178" s="558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</row>
    <row r="179" spans="1:81" ht="18.75" customHeight="1">
      <c r="A179" s="148"/>
      <c r="B179" s="639" t="s">
        <v>150</v>
      </c>
      <c r="C179" s="639"/>
      <c r="D179" s="639"/>
      <c r="E179" s="639"/>
      <c r="F179" s="639"/>
      <c r="G179" s="639"/>
      <c r="H179" s="639"/>
      <c r="I179" s="639"/>
      <c r="J179" s="639"/>
      <c r="K179" s="89" t="s">
        <v>151</v>
      </c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640">
        <f>Calcu!F10</f>
        <v>1.15E-3</v>
      </c>
      <c r="AE179" s="640"/>
      <c r="AF179" s="640"/>
      <c r="AG179" s="640"/>
      <c r="AH179" s="640"/>
      <c r="AI179" s="640"/>
      <c r="AJ179" s="640"/>
      <c r="AK179" s="89"/>
      <c r="AL179" s="89"/>
      <c r="AM179" s="89"/>
      <c r="AN179" s="89"/>
      <c r="AO179" s="89"/>
      <c r="AP179" s="89"/>
      <c r="AQ179" s="89"/>
      <c r="AR179" s="89"/>
      <c r="AS179" s="89"/>
    </row>
    <row r="180" spans="1:81" ht="18.75" customHeight="1">
      <c r="A180" s="148"/>
      <c r="B180" s="119"/>
      <c r="C180" s="119"/>
      <c r="D180" s="119"/>
      <c r="E180" s="119"/>
      <c r="F180" s="119"/>
      <c r="G180" s="119"/>
      <c r="H180" s="119"/>
      <c r="I180" s="119"/>
      <c r="J180" s="119"/>
      <c r="K180" s="89" t="s">
        <v>152</v>
      </c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641">
        <f>Calcu!C10</f>
        <v>0</v>
      </c>
      <c r="AJ180" s="641"/>
      <c r="AK180" s="641"/>
      <c r="AL180" s="89" t="s">
        <v>119</v>
      </c>
      <c r="AM180" s="649">
        <f>AVERAGE(기본정보!$B$12:$B$13)</f>
        <v>23</v>
      </c>
      <c r="AN180" s="649"/>
      <c r="AO180" s="649"/>
      <c r="AP180" s="89" t="s">
        <v>123</v>
      </c>
      <c r="AQ180" s="559">
        <f>AI180-AM180</f>
        <v>-23</v>
      </c>
      <c r="AR180" s="559"/>
      <c r="AS180" s="559"/>
      <c r="AT180" s="559"/>
    </row>
    <row r="181" spans="1:81" ht="18.75" customHeight="1">
      <c r="A181" s="148"/>
      <c r="B181" s="119"/>
      <c r="C181" s="119"/>
      <c r="D181" s="119"/>
      <c r="E181" s="119"/>
      <c r="F181" s="119"/>
      <c r="G181" s="119"/>
      <c r="H181" s="119"/>
      <c r="I181" s="119"/>
      <c r="J181" s="119"/>
      <c r="K181" s="89"/>
      <c r="L181" s="89"/>
      <c r="M181" s="89"/>
      <c r="N181" s="89"/>
      <c r="O181" s="89"/>
      <c r="P181" s="89"/>
      <c r="Q181" s="101"/>
      <c r="R181" s="101"/>
      <c r="S181" s="558" t="s">
        <v>123</v>
      </c>
      <c r="T181" s="644">
        <f>AD179</f>
        <v>1.15E-3</v>
      </c>
      <c r="U181" s="644"/>
      <c r="V181" s="644"/>
      <c r="W181" s="644"/>
      <c r="X181" s="644"/>
      <c r="Y181" s="644"/>
      <c r="Z181" s="644"/>
      <c r="AA181" s="120" t="s">
        <v>124</v>
      </c>
      <c r="AB181" s="645">
        <f>ABS(AQ180)</f>
        <v>23</v>
      </c>
      <c r="AC181" s="615"/>
      <c r="AD181" s="615"/>
      <c r="AE181" s="615"/>
      <c r="AF181" s="558" t="s">
        <v>123</v>
      </c>
      <c r="AG181" s="604">
        <f>T181*AB181/SQRT(3)</f>
        <v>1.5270914620065603E-2</v>
      </c>
      <c r="AH181" s="604"/>
      <c r="AI181" s="604"/>
      <c r="AJ181" s="604"/>
      <c r="AK181" s="604"/>
      <c r="AL181" s="604"/>
      <c r="AM181" s="101"/>
      <c r="AN181" s="101"/>
      <c r="AO181" s="101"/>
      <c r="AP181" s="101"/>
      <c r="AQ181" s="152"/>
      <c r="AR181" s="152"/>
      <c r="AS181" s="89"/>
      <c r="AZ181" s="89"/>
      <c r="BA181" s="89"/>
      <c r="BB181" s="101"/>
      <c r="BC181" s="121"/>
      <c r="BD181" s="121"/>
      <c r="BE181" s="121"/>
      <c r="BF181" s="121"/>
      <c r="BG181" s="121"/>
    </row>
    <row r="182" spans="1:81" ht="18.75" customHeight="1">
      <c r="A182" s="148"/>
      <c r="B182" s="119"/>
      <c r="C182" s="119"/>
      <c r="D182" s="119"/>
      <c r="E182" s="119"/>
      <c r="F182" s="119"/>
      <c r="G182" s="119"/>
      <c r="H182" s="119"/>
      <c r="I182" s="119"/>
      <c r="J182" s="119"/>
      <c r="K182" s="89"/>
      <c r="L182" s="89"/>
      <c r="M182" s="89"/>
      <c r="N182" s="89"/>
      <c r="O182" s="89"/>
      <c r="P182" s="89"/>
      <c r="Q182" s="101"/>
      <c r="R182" s="101"/>
      <c r="S182" s="558"/>
      <c r="T182" s="562"/>
      <c r="U182" s="562"/>
      <c r="V182" s="562"/>
      <c r="W182" s="562"/>
      <c r="X182" s="562"/>
      <c r="Y182" s="562"/>
      <c r="Z182" s="562"/>
      <c r="AA182" s="562"/>
      <c r="AB182" s="562"/>
      <c r="AC182" s="562"/>
      <c r="AD182" s="562"/>
      <c r="AE182" s="562"/>
      <c r="AF182" s="558"/>
      <c r="AG182" s="604"/>
      <c r="AH182" s="604"/>
      <c r="AI182" s="604"/>
      <c r="AJ182" s="604"/>
      <c r="AK182" s="604"/>
      <c r="AL182" s="604"/>
      <c r="AM182" s="101"/>
      <c r="AN182" s="101"/>
      <c r="AO182" s="101"/>
      <c r="AP182" s="101"/>
      <c r="AQ182" s="152"/>
      <c r="AR182" s="152"/>
      <c r="AS182" s="89"/>
      <c r="AZ182" s="89"/>
      <c r="BA182" s="89"/>
      <c r="BB182" s="101"/>
      <c r="BC182" s="121"/>
      <c r="BD182" s="121"/>
      <c r="BE182" s="121"/>
      <c r="BF182" s="121"/>
      <c r="BG182" s="121"/>
    </row>
    <row r="183" spans="1:81" ht="18.75" customHeight="1">
      <c r="A183" s="148"/>
      <c r="B183" s="89" t="s">
        <v>153</v>
      </c>
      <c r="C183" s="98"/>
      <c r="D183" s="98"/>
      <c r="E183" s="98"/>
      <c r="F183" s="89"/>
      <c r="G183" s="89"/>
      <c r="H183" s="89" t="s">
        <v>137</v>
      </c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BL183" s="101"/>
      <c r="BM183" s="101"/>
      <c r="BN183" s="101"/>
    </row>
    <row r="184" spans="1:81" ht="18.75" customHeight="1">
      <c r="A184" s="148"/>
      <c r="B184" s="614" t="s">
        <v>154</v>
      </c>
      <c r="C184" s="614"/>
      <c r="D184" s="614"/>
      <c r="E184" s="614"/>
      <c r="F184" s="614"/>
      <c r="G184" s="614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  <c r="BL184" s="101"/>
      <c r="BM184" s="101"/>
      <c r="BN184" s="101"/>
    </row>
    <row r="185" spans="1:81" ht="18.75" customHeight="1">
      <c r="A185" s="148"/>
      <c r="B185" s="614"/>
      <c r="C185" s="614"/>
      <c r="D185" s="614"/>
      <c r="E185" s="614"/>
      <c r="F185" s="614"/>
      <c r="G185" s="614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  <c r="BL185" s="89"/>
      <c r="BM185" s="89"/>
      <c r="BN185" s="89"/>
      <c r="BO185" s="89"/>
      <c r="BP185" s="89"/>
      <c r="BQ185" s="89"/>
      <c r="BR185" s="89"/>
      <c r="BS185" s="89"/>
      <c r="BT185" s="89"/>
      <c r="BU185" s="89"/>
      <c r="BV185" s="89"/>
      <c r="BW185" s="89"/>
      <c r="BX185" s="89"/>
      <c r="BY185" s="89"/>
      <c r="BZ185" s="89"/>
      <c r="CA185" s="89"/>
      <c r="CB185" s="89"/>
      <c r="CC185" s="89"/>
    </row>
    <row r="186" spans="1:81" ht="18.75" customHeight="1">
      <c r="A186" s="148"/>
      <c r="B186" s="89" t="s">
        <v>155</v>
      </c>
      <c r="C186" s="98"/>
      <c r="D186" s="98"/>
      <c r="E186" s="98"/>
      <c r="F186" s="89"/>
      <c r="G186" s="89"/>
      <c r="H186" s="89"/>
      <c r="I186" s="89"/>
      <c r="J186" s="89">
        <v>1</v>
      </c>
      <c r="K186" s="89" t="s">
        <v>124</v>
      </c>
      <c r="L186" s="642">
        <f>AG181</f>
        <v>1.5270914620065603E-2</v>
      </c>
      <c r="M186" s="642"/>
      <c r="N186" s="642"/>
      <c r="O186" s="642"/>
      <c r="P186" s="642"/>
      <c r="Q186" s="100" t="s">
        <v>123</v>
      </c>
      <c r="R186" s="643">
        <f>J186*L186</f>
        <v>1.5270914620065603E-2</v>
      </c>
      <c r="S186" s="643"/>
      <c r="T186" s="643"/>
      <c r="U186" s="643"/>
      <c r="V186" s="643"/>
      <c r="W186" s="153"/>
      <c r="X186" s="153"/>
      <c r="Y186" s="101"/>
      <c r="Z186" s="101"/>
      <c r="AA186" s="101"/>
      <c r="AB186" s="89"/>
      <c r="AC186" s="152"/>
      <c r="AD186" s="101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</row>
    <row r="187" spans="1:81" ht="18.75" customHeight="1">
      <c r="A187" s="148"/>
      <c r="B187" s="89" t="s">
        <v>156</v>
      </c>
      <c r="C187" s="98"/>
      <c r="D187" s="98"/>
      <c r="E187" s="98"/>
      <c r="F187" s="89"/>
      <c r="G187" s="89" t="s">
        <v>260</v>
      </c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</row>
    <row r="188" spans="1:81" ht="18.75" customHeight="1">
      <c r="A188" s="148"/>
      <c r="B188" s="89"/>
      <c r="C188" s="98"/>
      <c r="D188" s="98"/>
      <c r="E188" s="98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</row>
    <row r="189" spans="1:81" ht="18.75" customHeight="1">
      <c r="A189" s="148"/>
      <c r="B189" s="99" t="s">
        <v>254</v>
      </c>
      <c r="C189" s="98"/>
      <c r="D189" s="98"/>
      <c r="E189" s="98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</row>
    <row r="190" spans="1:81" ht="18.75" customHeight="1">
      <c r="A190" s="148"/>
      <c r="B190" s="89" t="s">
        <v>157</v>
      </c>
      <c r="C190" s="98"/>
      <c r="D190" s="98"/>
      <c r="E190" s="98"/>
      <c r="F190" s="89"/>
      <c r="G190" s="558">
        <v>0</v>
      </c>
      <c r="H190" s="558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</row>
    <row r="191" spans="1:81" ht="18.75" customHeight="1">
      <c r="A191" s="148"/>
      <c r="B191" s="101" t="s">
        <v>158</v>
      </c>
      <c r="C191" s="101"/>
      <c r="D191" s="101"/>
      <c r="E191" s="101"/>
      <c r="F191" s="101"/>
      <c r="G191" s="101"/>
      <c r="H191" s="101"/>
      <c r="I191" s="101"/>
      <c r="J191" s="89"/>
      <c r="K191" s="116" t="s">
        <v>159</v>
      </c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560">
        <f>IF(Z5=TRUE,Calcu!I10,Calcu!O10)</f>
        <v>0</v>
      </c>
      <c r="AA191" s="560"/>
      <c r="AB191" s="560"/>
      <c r="AC191" s="560"/>
      <c r="AD191" s="89"/>
      <c r="AE191" s="89"/>
      <c r="AF191" s="89"/>
      <c r="AG191" s="89"/>
      <c r="AH191" s="118"/>
      <c r="AI191" s="118"/>
      <c r="AJ191" s="118"/>
      <c r="AK191" s="118"/>
      <c r="AL191" s="89"/>
      <c r="AM191" s="89"/>
      <c r="AN191" s="89"/>
      <c r="AO191" s="89"/>
      <c r="AP191" s="89"/>
      <c r="AQ191" s="89"/>
      <c r="AR191" s="89"/>
      <c r="AS191" s="89"/>
    </row>
    <row r="192" spans="1:81" ht="18.75" customHeight="1">
      <c r="A192" s="148"/>
      <c r="B192" s="101"/>
      <c r="C192" s="101"/>
      <c r="D192" s="101"/>
      <c r="E192" s="101"/>
      <c r="F192" s="101"/>
      <c r="G192" s="101"/>
      <c r="H192" s="101"/>
      <c r="I192" s="101"/>
      <c r="J192" s="89"/>
      <c r="K192" s="89"/>
      <c r="L192" s="89"/>
      <c r="M192" s="89"/>
      <c r="N192" s="89"/>
      <c r="O192" s="89"/>
      <c r="P192" s="89"/>
      <c r="Q192" s="558" t="s">
        <v>123</v>
      </c>
      <c r="R192" s="561">
        <f>Z191</f>
        <v>0</v>
      </c>
      <c r="S192" s="561"/>
      <c r="T192" s="561"/>
      <c r="U192" s="561"/>
      <c r="V192" s="558" t="s">
        <v>123</v>
      </c>
      <c r="W192" s="552">
        <f>R192/SQRT(3)</f>
        <v>0</v>
      </c>
      <c r="X192" s="552"/>
      <c r="Y192" s="552"/>
      <c r="Z192" s="552"/>
      <c r="AA192" s="552"/>
      <c r="AB192" s="552"/>
      <c r="AC192" s="149"/>
      <c r="AD192" s="150"/>
      <c r="AE192" s="104"/>
      <c r="AF192" s="105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</row>
    <row r="193" spans="1:48" ht="18.75" customHeight="1">
      <c r="A193" s="148"/>
      <c r="B193" s="89"/>
      <c r="C193" s="98"/>
      <c r="D193" s="98"/>
      <c r="E193" s="98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558"/>
      <c r="R193" s="562"/>
      <c r="S193" s="562"/>
      <c r="T193" s="562"/>
      <c r="U193" s="562"/>
      <c r="V193" s="558"/>
      <c r="W193" s="552"/>
      <c r="X193" s="552"/>
      <c r="Y193" s="552"/>
      <c r="Z193" s="552"/>
      <c r="AA193" s="552"/>
      <c r="AB193" s="552"/>
      <c r="AC193" s="149"/>
      <c r="AD193" s="150"/>
      <c r="AE193" s="105"/>
      <c r="AF193" s="105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</row>
    <row r="194" spans="1:48" ht="18.75" customHeight="1">
      <c r="A194" s="148"/>
      <c r="B194" s="89" t="s">
        <v>160</v>
      </c>
      <c r="C194" s="98"/>
      <c r="D194" s="98"/>
      <c r="E194" s="98"/>
      <c r="F194" s="89"/>
      <c r="G194" s="89"/>
      <c r="H194" s="89" t="s">
        <v>137</v>
      </c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</row>
    <row r="195" spans="1:48" ht="18.75" customHeight="1">
      <c r="A195" s="148"/>
      <c r="B195" s="614" t="s">
        <v>161</v>
      </c>
      <c r="C195" s="614"/>
      <c r="D195" s="614"/>
      <c r="E195" s="614"/>
      <c r="F195" s="614"/>
      <c r="G195" s="614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</row>
    <row r="196" spans="1:48" ht="18.75" customHeight="1">
      <c r="A196" s="148"/>
      <c r="B196" s="614"/>
      <c r="C196" s="614"/>
      <c r="D196" s="614"/>
      <c r="E196" s="614"/>
      <c r="F196" s="614"/>
      <c r="G196" s="614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</row>
    <row r="197" spans="1:48" ht="18.75" customHeight="1">
      <c r="A197" s="148"/>
      <c r="B197" s="89" t="s">
        <v>162</v>
      </c>
      <c r="C197" s="98"/>
      <c r="D197" s="98"/>
      <c r="E197" s="98"/>
      <c r="F197" s="89"/>
      <c r="G197" s="89"/>
      <c r="H197" s="89"/>
      <c r="I197" s="89"/>
      <c r="J197" s="89">
        <v>1</v>
      </c>
      <c r="K197" s="89" t="s">
        <v>124</v>
      </c>
      <c r="L197" s="553">
        <f>W192</f>
        <v>0</v>
      </c>
      <c r="M197" s="553"/>
      <c r="N197" s="553"/>
      <c r="O197" s="553"/>
      <c r="P197" s="553"/>
      <c r="Q197" s="89" t="s">
        <v>123</v>
      </c>
      <c r="R197" s="553">
        <f>J197*L197</f>
        <v>0</v>
      </c>
      <c r="S197" s="553"/>
      <c r="T197" s="553"/>
      <c r="U197" s="553"/>
      <c r="V197" s="553"/>
      <c r="W197" s="110"/>
      <c r="X197" s="151"/>
      <c r="Y197" s="151"/>
      <c r="Z197" s="111"/>
      <c r="AA197" s="152"/>
      <c r="AB197" s="101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</row>
    <row r="198" spans="1:48" ht="18.75" customHeight="1">
      <c r="A198" s="148"/>
      <c r="B198" s="89" t="s">
        <v>163</v>
      </c>
      <c r="C198" s="98"/>
      <c r="D198" s="98"/>
      <c r="E198" s="98"/>
      <c r="F198" s="89"/>
      <c r="G198" s="89" t="s">
        <v>261</v>
      </c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89"/>
      <c r="AP198" s="89"/>
      <c r="AQ198" s="89"/>
      <c r="AR198" s="89"/>
      <c r="AS198" s="89"/>
    </row>
    <row r="199" spans="1:48" ht="18.75" customHeight="1">
      <c r="A199" s="148"/>
      <c r="B199" s="89"/>
      <c r="C199" s="98"/>
      <c r="D199" s="98"/>
      <c r="E199" s="98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</row>
    <row r="200" spans="1:48" ht="18.75" customHeight="1">
      <c r="A200" s="148"/>
      <c r="B200" s="89"/>
      <c r="C200" s="98"/>
      <c r="D200" s="98"/>
      <c r="E200" s="98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</row>
    <row r="201" spans="1:48" ht="18.75" customHeight="1">
      <c r="A201" s="90" t="s">
        <v>164</v>
      </c>
      <c r="C201" s="98"/>
      <c r="D201" s="98"/>
      <c r="E201" s="98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89"/>
      <c r="AQ201" s="89"/>
      <c r="AR201" s="89"/>
      <c r="AS201" s="89"/>
    </row>
    <row r="202" spans="1:48" ht="18.75" customHeight="1">
      <c r="A202" s="148"/>
      <c r="B202" s="89"/>
      <c r="C202" s="98"/>
      <c r="D202" s="98"/>
      <c r="E202" s="98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122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  <c r="AT202" s="88"/>
    </row>
    <row r="203" spans="1:48" ht="18.75" customHeight="1">
      <c r="A203" s="148"/>
      <c r="B203" s="89"/>
      <c r="C203" s="98"/>
      <c r="D203" s="98"/>
      <c r="E203" s="101" t="s">
        <v>123</v>
      </c>
      <c r="F203" s="101"/>
      <c r="G203" s="101" t="s">
        <v>134</v>
      </c>
      <c r="H203" s="647" t="e">
        <f>R151</f>
        <v>#VALUE!</v>
      </c>
      <c r="I203" s="647"/>
      <c r="J203" s="647"/>
      <c r="K203" s="647"/>
      <c r="L203" s="558" t="s">
        <v>165</v>
      </c>
      <c r="M203" s="558"/>
      <c r="N203" s="101" t="s">
        <v>134</v>
      </c>
      <c r="O203" s="647" t="e">
        <f>R162</f>
        <v>#VALUE!</v>
      </c>
      <c r="P203" s="647"/>
      <c r="Q203" s="647"/>
      <c r="R203" s="647"/>
      <c r="S203" s="558" t="s">
        <v>165</v>
      </c>
      <c r="T203" s="558"/>
      <c r="U203" s="101" t="s">
        <v>134</v>
      </c>
      <c r="V203" s="648">
        <f>R174</f>
        <v>0</v>
      </c>
      <c r="W203" s="648"/>
      <c r="X203" s="648"/>
      <c r="Y203" s="648"/>
      <c r="Z203" s="558" t="s">
        <v>165</v>
      </c>
      <c r="AA203" s="558"/>
      <c r="AB203" s="101" t="s">
        <v>134</v>
      </c>
      <c r="AC203" s="642">
        <f>R186</f>
        <v>1.5270914620065603E-2</v>
      </c>
      <c r="AD203" s="642"/>
      <c r="AE203" s="642"/>
      <c r="AF203" s="642"/>
      <c r="AG203" s="642"/>
      <c r="AH203" s="558" t="s">
        <v>165</v>
      </c>
      <c r="AI203" s="558"/>
      <c r="AJ203" s="101" t="s">
        <v>134</v>
      </c>
      <c r="AK203" s="647">
        <f>R197</f>
        <v>0</v>
      </c>
      <c r="AL203" s="647"/>
      <c r="AM203" s="647"/>
      <c r="AN203" s="647"/>
      <c r="AO203" s="558" t="s">
        <v>166</v>
      </c>
      <c r="AP203" s="558"/>
      <c r="AQ203" s="89"/>
      <c r="AR203" s="101"/>
      <c r="AS203" s="89"/>
      <c r="AT203" s="88"/>
    </row>
    <row r="204" spans="1:48" ht="18.75" customHeight="1">
      <c r="A204" s="148"/>
      <c r="B204" s="89"/>
      <c r="C204" s="98"/>
      <c r="D204" s="98"/>
      <c r="E204" s="101" t="s">
        <v>123</v>
      </c>
      <c r="F204" s="101"/>
      <c r="G204" s="646" t="e">
        <f>SQRT(SUMSQ(H203,O203,V203,AC203,AK203))</f>
        <v>#VALUE!</v>
      </c>
      <c r="H204" s="646"/>
      <c r="I204" s="646"/>
      <c r="J204" s="646"/>
      <c r="K204" s="646"/>
      <c r="L204" s="110"/>
      <c r="M204" s="151"/>
      <c r="N204" s="151"/>
      <c r="O204" s="151"/>
      <c r="P204" s="111"/>
      <c r="Q204" s="152"/>
      <c r="R204" s="101"/>
      <c r="S204" s="100"/>
      <c r="T204" s="100"/>
      <c r="U204" s="100"/>
      <c r="V204" s="101"/>
      <c r="W204" s="101"/>
      <c r="X204" s="89"/>
      <c r="Y204" s="89"/>
      <c r="Z204" s="89"/>
      <c r="AA204" s="123"/>
      <c r="AB204" s="123"/>
      <c r="AC204" s="123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  <c r="AO204" s="101"/>
      <c r="AP204" s="101"/>
      <c r="AQ204" s="101"/>
      <c r="AR204" s="101"/>
      <c r="AS204" s="89"/>
      <c r="AT204" s="88"/>
    </row>
    <row r="205" spans="1:48" ht="18.75" customHeight="1">
      <c r="A205" s="148"/>
      <c r="B205" s="89"/>
      <c r="C205" s="98"/>
      <c r="D205" s="98"/>
      <c r="E205" s="98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89"/>
      <c r="AR205" s="89"/>
      <c r="AS205" s="89"/>
    </row>
    <row r="206" spans="1:48" ht="18.75" customHeight="1">
      <c r="A206" s="148"/>
      <c r="B206" s="89"/>
      <c r="C206" s="98"/>
      <c r="D206" s="98"/>
      <c r="E206" s="98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</row>
    <row r="207" spans="1:48" ht="18.75" customHeight="1">
      <c r="A207" s="90" t="s">
        <v>167</v>
      </c>
      <c r="C207" s="98"/>
      <c r="D207" s="98"/>
      <c r="E207" s="98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8"/>
    </row>
    <row r="208" spans="1:48" ht="18.75" customHeight="1">
      <c r="A208" s="148"/>
      <c r="B208" s="89"/>
      <c r="C208" s="89"/>
      <c r="D208" s="89"/>
      <c r="E208" s="89"/>
      <c r="F208" s="89"/>
      <c r="G208" s="89"/>
      <c r="H208" s="89"/>
      <c r="I208" s="89"/>
      <c r="J208" s="89"/>
      <c r="Q208" s="117"/>
      <c r="R208" s="117"/>
      <c r="S208" s="563" t="e">
        <f>G204</f>
        <v>#VALUE!</v>
      </c>
      <c r="T208" s="563"/>
      <c r="U208" s="563"/>
      <c r="V208" s="563"/>
      <c r="W208" s="563"/>
      <c r="X208" s="563"/>
      <c r="Y208" s="558" t="s">
        <v>123</v>
      </c>
      <c r="Z208" s="557" t="e">
        <f>IF(IF(S209=0,"∞",S208^4/(S209^4/S210))&gt;=10,"∞",IF(S209=0,"∞",S208^4/(S209^4/S210)))</f>
        <v>#VALUE!</v>
      </c>
      <c r="AA208" s="557"/>
      <c r="AB208" s="557"/>
      <c r="AC208" s="557"/>
      <c r="AD208" s="117"/>
      <c r="AE208" s="117"/>
      <c r="AF208" s="117"/>
      <c r="AG208" s="117"/>
      <c r="AH208" s="117"/>
      <c r="AI208" s="117"/>
      <c r="AU208" s="89"/>
      <c r="AV208" s="89"/>
    </row>
    <row r="209" spans="1:67" ht="18.75" customHeight="1">
      <c r="A209" s="148"/>
      <c r="B209" s="89"/>
      <c r="C209" s="89"/>
      <c r="D209" s="89"/>
      <c r="E209" s="89"/>
      <c r="F209" s="89"/>
      <c r="G209" s="89"/>
      <c r="H209" s="89"/>
      <c r="I209" s="89"/>
      <c r="J209" s="89"/>
      <c r="Q209" s="266"/>
      <c r="R209" s="266"/>
      <c r="S209" s="555" t="e">
        <f>H203</f>
        <v>#VALUE!</v>
      </c>
      <c r="T209" s="555"/>
      <c r="U209" s="555"/>
      <c r="V209" s="555"/>
      <c r="W209" s="555"/>
      <c r="X209" s="262"/>
      <c r="Y209" s="558"/>
      <c r="Z209" s="557"/>
      <c r="AA209" s="557"/>
      <c r="AB209" s="557"/>
      <c r="AC209" s="557"/>
      <c r="AD209" s="267"/>
      <c r="AE209" s="267"/>
      <c r="AF209" s="267"/>
      <c r="AG209" s="267"/>
      <c r="AH209" s="267"/>
      <c r="AI209" s="262"/>
      <c r="AU209" s="89"/>
      <c r="AV209" s="124"/>
      <c r="AW209" s="89"/>
      <c r="AX209" s="89"/>
    </row>
    <row r="210" spans="1:67" ht="18.75" customHeight="1">
      <c r="A210" s="148"/>
      <c r="B210" s="89"/>
      <c r="C210" s="89"/>
      <c r="D210" s="89"/>
      <c r="E210" s="89"/>
      <c r="F210" s="89"/>
      <c r="G210" s="89"/>
      <c r="H210" s="89"/>
      <c r="I210" s="89"/>
      <c r="J210" s="89"/>
      <c r="Q210" s="262"/>
      <c r="R210" s="262"/>
      <c r="S210" s="556">
        <f>AP134</f>
        <v>2</v>
      </c>
      <c r="T210" s="556"/>
      <c r="U210" s="556"/>
      <c r="V210" s="556"/>
      <c r="W210" s="556"/>
      <c r="X210" s="262"/>
      <c r="Y210" s="111"/>
      <c r="Z210" s="258"/>
      <c r="AA210" s="258"/>
      <c r="AB210" s="258"/>
      <c r="AC210" s="258"/>
      <c r="AD210" s="265"/>
      <c r="AE210" s="265"/>
      <c r="AF210" s="265"/>
      <c r="AG210" s="265"/>
      <c r="AH210" s="265"/>
      <c r="AI210" s="262"/>
      <c r="AU210" s="124"/>
      <c r="AV210" s="124"/>
      <c r="AW210" s="89"/>
      <c r="AX210" s="89"/>
    </row>
    <row r="211" spans="1:67" ht="18.75" customHeight="1">
      <c r="A211" s="148"/>
      <c r="B211" s="89"/>
      <c r="C211" s="98"/>
      <c r="D211" s="98"/>
      <c r="E211" s="98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</row>
    <row r="212" spans="1:67" ht="18.75" customHeight="1">
      <c r="A212" s="90" t="s">
        <v>168</v>
      </c>
      <c r="C212" s="98"/>
      <c r="D212" s="98"/>
      <c r="E212" s="98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</row>
    <row r="213" spans="1:67" ht="18.75" customHeight="1">
      <c r="B213" s="605" t="s">
        <v>262</v>
      </c>
      <c r="C213" s="605"/>
      <c r="D213" s="605"/>
      <c r="E213" s="605"/>
      <c r="F213" s="605"/>
      <c r="G213" s="605"/>
      <c r="H213" s="605"/>
      <c r="I213" s="605"/>
      <c r="J213" s="605"/>
      <c r="K213" s="605"/>
      <c r="L213" s="605"/>
      <c r="M213" s="605"/>
      <c r="N213" s="605"/>
      <c r="O213" s="605"/>
      <c r="P213" s="605"/>
      <c r="Q213" s="605"/>
      <c r="R213" s="605"/>
      <c r="S213" s="605"/>
      <c r="T213" s="605"/>
      <c r="U213" s="605"/>
      <c r="V213" s="605"/>
      <c r="W213" s="605"/>
      <c r="X213" s="605"/>
      <c r="Y213" s="605"/>
      <c r="Z213" s="605"/>
      <c r="AA213" s="605"/>
      <c r="AB213" s="605"/>
      <c r="AC213" s="605"/>
      <c r="AD213" s="605"/>
      <c r="AE213" s="605"/>
      <c r="AF213" s="605"/>
      <c r="AG213" s="605"/>
      <c r="AH213" s="605"/>
      <c r="AI213" s="605"/>
      <c r="AJ213" s="605"/>
      <c r="AK213" s="605"/>
      <c r="AL213" s="605"/>
      <c r="AM213" s="605"/>
      <c r="AN213" s="605"/>
      <c r="AO213" s="605"/>
      <c r="AP213" s="605"/>
      <c r="AQ213" s="268"/>
      <c r="AR213" s="268"/>
      <c r="AS213" s="268"/>
      <c r="AT213" s="268"/>
      <c r="AU213" s="268"/>
    </row>
    <row r="214" spans="1:67" ht="18.75" customHeight="1">
      <c r="B214" s="605"/>
      <c r="C214" s="605"/>
      <c r="D214" s="605"/>
      <c r="E214" s="605"/>
      <c r="F214" s="605"/>
      <c r="G214" s="605"/>
      <c r="H214" s="605"/>
      <c r="I214" s="605"/>
      <c r="J214" s="605"/>
      <c r="K214" s="605"/>
      <c r="L214" s="605"/>
      <c r="M214" s="605"/>
      <c r="N214" s="605"/>
      <c r="O214" s="605"/>
      <c r="P214" s="605"/>
      <c r="Q214" s="605"/>
      <c r="R214" s="605"/>
      <c r="S214" s="605"/>
      <c r="T214" s="605"/>
      <c r="U214" s="605"/>
      <c r="V214" s="605"/>
      <c r="W214" s="605"/>
      <c r="X214" s="605"/>
      <c r="Y214" s="605"/>
      <c r="Z214" s="605"/>
      <c r="AA214" s="605"/>
      <c r="AB214" s="605"/>
      <c r="AC214" s="605"/>
      <c r="AD214" s="605"/>
      <c r="AE214" s="605"/>
      <c r="AF214" s="605"/>
      <c r="AG214" s="605"/>
      <c r="AH214" s="605"/>
      <c r="AI214" s="605"/>
      <c r="AJ214" s="605"/>
      <c r="AK214" s="605"/>
      <c r="AL214" s="605"/>
      <c r="AM214" s="605"/>
      <c r="AN214" s="605"/>
      <c r="AO214" s="605"/>
      <c r="AP214" s="605"/>
      <c r="AQ214" s="268"/>
      <c r="AR214" s="268"/>
      <c r="AS214" s="268"/>
      <c r="AT214" s="268"/>
      <c r="AU214" s="268"/>
    </row>
    <row r="215" spans="1:67" ht="18.75" customHeight="1">
      <c r="A215" s="111"/>
      <c r="B215" s="259"/>
      <c r="C215" s="89"/>
      <c r="D215" s="89"/>
      <c r="E215" s="89"/>
      <c r="F215" s="125"/>
      <c r="G215" s="89"/>
      <c r="H215" s="89"/>
      <c r="I215" s="126" t="s">
        <v>263</v>
      </c>
      <c r="J215" s="558">
        <f ca="1">MAX(BD220:BI231)</f>
        <v>2</v>
      </c>
      <c r="K215" s="558"/>
      <c r="L215" s="558"/>
      <c r="M215" s="154" t="s">
        <v>124</v>
      </c>
      <c r="N215" s="560" t="e">
        <f>G204</f>
        <v>#VALUE!</v>
      </c>
      <c r="O215" s="560"/>
      <c r="P215" s="560"/>
      <c r="Q215" s="560"/>
      <c r="R215" s="560"/>
      <c r="S215" s="127" t="s">
        <v>264</v>
      </c>
      <c r="T215" s="554" t="e">
        <f ca="1">N215*J215</f>
        <v>#VALUE!</v>
      </c>
      <c r="U215" s="554"/>
      <c r="V215" s="554"/>
      <c r="W215" s="554"/>
      <c r="X215" s="554"/>
      <c r="Y215" s="259"/>
      <c r="Z215" s="259"/>
      <c r="AA215" s="259"/>
      <c r="AB215" s="101"/>
      <c r="AC215" s="128"/>
      <c r="AD215" s="128"/>
      <c r="AE215" s="101"/>
      <c r="AF215" s="101"/>
      <c r="AG215" s="101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</row>
    <row r="216" spans="1:67" ht="18.75" customHeight="1">
      <c r="A216" s="262"/>
      <c r="B216" s="259"/>
      <c r="C216" s="257"/>
      <c r="D216" s="257"/>
      <c r="F216" s="125"/>
      <c r="G216" s="257"/>
      <c r="H216" s="257"/>
      <c r="I216" s="126"/>
      <c r="J216" s="263"/>
      <c r="K216" s="263"/>
      <c r="L216" s="263"/>
      <c r="M216" s="269" t="s">
        <v>265</v>
      </c>
      <c r="N216" s="261" t="str">
        <f ca="1">J215&amp;")"</f>
        <v>2)</v>
      </c>
      <c r="O216" s="261"/>
      <c r="P216" s="261"/>
      <c r="Q216" s="261"/>
      <c r="R216" s="261"/>
      <c r="S216" s="262"/>
      <c r="T216" s="260"/>
      <c r="U216" s="260"/>
      <c r="V216" s="260"/>
      <c r="W216" s="260"/>
      <c r="X216" s="260"/>
      <c r="Y216" s="259"/>
      <c r="Z216" s="259"/>
      <c r="AA216" s="259"/>
      <c r="AB216" s="262"/>
      <c r="AC216" s="128"/>
      <c r="AD216" s="128"/>
      <c r="AE216" s="262"/>
      <c r="AF216" s="262"/>
      <c r="AG216" s="262"/>
      <c r="AH216" s="257"/>
      <c r="AI216" s="257"/>
      <c r="AJ216" s="257"/>
      <c r="AK216" s="257"/>
      <c r="AL216" s="257"/>
      <c r="AM216" s="257"/>
      <c r="AN216" s="257"/>
      <c r="AO216" s="257"/>
      <c r="AP216" s="257"/>
      <c r="AQ216" s="257"/>
      <c r="AR216" s="257"/>
      <c r="AS216" s="257"/>
      <c r="AT216" s="257"/>
    </row>
    <row r="217" spans="1:67" ht="18.75" customHeight="1">
      <c r="A217" s="89"/>
      <c r="B217" s="89"/>
      <c r="C217" s="89"/>
      <c r="D217" s="125"/>
      <c r="E217" s="89"/>
      <c r="F217" s="89"/>
      <c r="G217" s="89"/>
      <c r="H217" s="126"/>
      <c r="I217" s="89"/>
      <c r="J217" s="100"/>
      <c r="K217" s="100"/>
      <c r="L217" s="89"/>
      <c r="M217" s="129"/>
      <c r="N217" s="129"/>
      <c r="O217" s="129"/>
      <c r="P217" s="129"/>
      <c r="Q217" s="129"/>
      <c r="R217" s="127"/>
      <c r="S217" s="130"/>
      <c r="T217" s="130"/>
      <c r="U217" s="130"/>
      <c r="V217" s="130"/>
      <c r="W217" s="128"/>
      <c r="X217" s="131"/>
      <c r="Y217" s="131"/>
      <c r="Z217" s="111"/>
      <c r="AA217" s="132"/>
      <c r="AB217" s="103"/>
      <c r="AC217" s="128"/>
      <c r="AD217" s="128"/>
      <c r="AE217" s="128"/>
      <c r="AF217" s="101"/>
      <c r="AG217" s="101"/>
      <c r="AH217" s="101"/>
      <c r="AI217" s="89"/>
      <c r="AJ217" s="89"/>
      <c r="AK217" s="89"/>
      <c r="AL217" s="89"/>
      <c r="AM217" s="89"/>
      <c r="AN217" s="89"/>
      <c r="AO217" s="89"/>
      <c r="AP217" s="89"/>
      <c r="AQ217" s="89"/>
      <c r="AR217" s="89"/>
      <c r="AS217" s="89"/>
    </row>
    <row r="218" spans="1:67" ht="18.75" customHeight="1">
      <c r="A218" s="90" t="s">
        <v>174</v>
      </c>
      <c r="B218" s="89"/>
      <c r="C218" s="89"/>
      <c r="D218" s="125"/>
      <c r="E218" s="89"/>
      <c r="F218" s="89"/>
      <c r="G218" s="89"/>
      <c r="H218" s="126"/>
      <c r="I218" s="89"/>
      <c r="J218" s="196"/>
      <c r="K218" s="196"/>
      <c r="L218" s="89"/>
      <c r="M218" s="198"/>
      <c r="N218" s="198"/>
      <c r="O218" s="198"/>
      <c r="P218" s="198"/>
      <c r="Q218" s="198"/>
      <c r="R218" s="127"/>
      <c r="S218" s="195"/>
      <c r="T218" s="195"/>
      <c r="U218" s="195"/>
      <c r="V218" s="195"/>
      <c r="W218" s="128"/>
      <c r="X218" s="131"/>
      <c r="Y218" s="131"/>
      <c r="Z218" s="111"/>
      <c r="AA218" s="132"/>
      <c r="AB218" s="197"/>
      <c r="AC218" s="128"/>
      <c r="AD218" s="128"/>
      <c r="AE218" s="128"/>
      <c r="AF218" s="101"/>
      <c r="AG218" s="101"/>
      <c r="AH218" s="101"/>
      <c r="AI218" s="89"/>
      <c r="AJ218" s="89"/>
      <c r="AK218" s="89"/>
      <c r="AL218" s="89"/>
      <c r="AM218" s="89"/>
      <c r="AN218" s="89"/>
      <c r="AO218" s="89"/>
      <c r="AP218" s="89"/>
      <c r="AQ218" s="89"/>
      <c r="AR218" s="89"/>
      <c r="AS218" s="89"/>
    </row>
    <row r="219" spans="1:67" ht="18.75" customHeight="1">
      <c r="A219" s="89"/>
      <c r="B219" s="532" t="s">
        <v>175</v>
      </c>
      <c r="C219" s="532"/>
      <c r="D219" s="532"/>
      <c r="E219" s="532"/>
      <c r="F219" s="532"/>
      <c r="G219" s="532"/>
      <c r="H219" s="532" t="s">
        <v>59</v>
      </c>
      <c r="I219" s="532"/>
      <c r="J219" s="532"/>
      <c r="K219" s="532"/>
      <c r="L219" s="532"/>
      <c r="M219" s="532"/>
      <c r="N219" s="532" t="s">
        <v>173</v>
      </c>
      <c r="O219" s="532"/>
      <c r="P219" s="532"/>
      <c r="Q219" s="532"/>
      <c r="R219" s="532"/>
      <c r="S219" s="532"/>
      <c r="T219" s="532" t="s">
        <v>50</v>
      </c>
      <c r="U219" s="532"/>
      <c r="V219" s="532"/>
      <c r="W219" s="532"/>
      <c r="X219" s="532"/>
      <c r="Y219" s="532"/>
      <c r="Z219" s="532" t="s">
        <v>176</v>
      </c>
      <c r="AA219" s="532"/>
      <c r="AB219" s="532"/>
      <c r="AC219" s="532"/>
      <c r="AD219" s="532"/>
      <c r="AE219" s="532"/>
      <c r="AF219" s="532" t="s">
        <v>169</v>
      </c>
      <c r="AG219" s="532"/>
      <c r="AH219" s="532"/>
      <c r="AI219" s="532"/>
      <c r="AJ219" s="532"/>
      <c r="AK219" s="532"/>
      <c r="AL219" s="532" t="s">
        <v>177</v>
      </c>
      <c r="AM219" s="532"/>
      <c r="AN219" s="532"/>
      <c r="AO219" s="532"/>
      <c r="AP219" s="532"/>
      <c r="AQ219" s="532"/>
      <c r="AR219" s="532" t="s">
        <v>170</v>
      </c>
      <c r="AS219" s="532"/>
      <c r="AT219" s="532"/>
      <c r="AU219" s="532"/>
      <c r="AV219" s="532"/>
      <c r="AW219" s="532"/>
      <c r="AX219" s="532" t="s">
        <v>178</v>
      </c>
      <c r="AY219" s="532"/>
      <c r="AZ219" s="532"/>
      <c r="BA219" s="532"/>
      <c r="BB219" s="532"/>
      <c r="BC219" s="532"/>
      <c r="BD219" s="532" t="s">
        <v>69</v>
      </c>
      <c r="BE219" s="532"/>
      <c r="BF219" s="532"/>
      <c r="BG219" s="532"/>
      <c r="BH219" s="532"/>
      <c r="BI219" s="532"/>
      <c r="BJ219" s="532" t="s">
        <v>179</v>
      </c>
      <c r="BK219" s="532"/>
      <c r="BL219" s="532"/>
      <c r="BM219" s="532"/>
      <c r="BN219" s="532"/>
      <c r="BO219" s="532"/>
    </row>
    <row r="220" spans="1:67" ht="18.75" customHeight="1">
      <c r="A220" s="89"/>
      <c r="B220" s="533" t="s">
        <v>171</v>
      </c>
      <c r="C220" s="534"/>
      <c r="D220" s="534"/>
      <c r="E220" s="534"/>
      <c r="F220" s="534"/>
      <c r="G220" s="535"/>
      <c r="H220" s="542">
        <f>Calcu!C83</f>
        <v>0</v>
      </c>
      <c r="I220" s="543"/>
      <c r="J220" s="543"/>
      <c r="K220" s="543"/>
      <c r="L220" s="543"/>
      <c r="M220" s="543"/>
      <c r="N220" s="544"/>
      <c r="O220" s="544"/>
      <c r="P220" s="544"/>
      <c r="Q220" s="544"/>
      <c r="R220" s="544"/>
      <c r="S220" s="544"/>
      <c r="T220" s="544"/>
      <c r="U220" s="544"/>
      <c r="V220" s="544"/>
      <c r="W220" s="544"/>
      <c r="X220" s="544"/>
      <c r="Y220" s="544"/>
      <c r="Z220" s="544"/>
      <c r="AA220" s="544"/>
      <c r="AB220" s="544"/>
      <c r="AC220" s="544"/>
      <c r="AD220" s="544"/>
      <c r="AE220" s="544"/>
      <c r="AF220" s="545"/>
      <c r="AG220" s="545"/>
      <c r="AH220" s="545"/>
      <c r="AI220" s="545"/>
      <c r="AJ220" s="545"/>
      <c r="AK220" s="545"/>
      <c r="AL220" s="544"/>
      <c r="AM220" s="544"/>
      <c r="AN220" s="544"/>
      <c r="AO220" s="544"/>
      <c r="AP220" s="544"/>
      <c r="AQ220" s="544"/>
      <c r="AR220" s="544"/>
      <c r="AS220" s="544"/>
      <c r="AT220" s="544"/>
      <c r="AU220" s="544"/>
      <c r="AV220" s="544"/>
      <c r="AW220" s="544"/>
      <c r="AX220" s="546"/>
      <c r="AY220" s="546"/>
      <c r="AZ220" s="546"/>
      <c r="BA220" s="546"/>
      <c r="BB220" s="546"/>
      <c r="BC220" s="546"/>
      <c r="BD220" s="546"/>
      <c r="BE220" s="546"/>
      <c r="BF220" s="546"/>
      <c r="BG220" s="546"/>
      <c r="BH220" s="546"/>
      <c r="BI220" s="546"/>
      <c r="BJ220" s="544"/>
      <c r="BK220" s="544"/>
      <c r="BL220" s="544"/>
      <c r="BM220" s="544"/>
      <c r="BN220" s="544"/>
      <c r="BO220" s="544"/>
    </row>
    <row r="221" spans="1:67" ht="18.75" customHeight="1">
      <c r="A221" s="89"/>
      <c r="B221" s="536"/>
      <c r="C221" s="537"/>
      <c r="D221" s="537"/>
      <c r="E221" s="537"/>
      <c r="F221" s="537"/>
      <c r="G221" s="538"/>
      <c r="H221" s="542">
        <f>Calcu!C84</f>
        <v>0</v>
      </c>
      <c r="I221" s="543"/>
      <c r="J221" s="543"/>
      <c r="K221" s="543"/>
      <c r="L221" s="543"/>
      <c r="M221" s="543"/>
      <c r="N221" s="549" t="e">
        <f>Calcu!F84</f>
        <v>#VALUE!</v>
      </c>
      <c r="O221" s="549"/>
      <c r="P221" s="549"/>
      <c r="Q221" s="549"/>
      <c r="R221" s="549"/>
      <c r="S221" s="549"/>
      <c r="T221" s="549" t="e">
        <f>Calcu!G84</f>
        <v>#VALUE!</v>
      </c>
      <c r="U221" s="549"/>
      <c r="V221" s="549"/>
      <c r="W221" s="549"/>
      <c r="X221" s="549"/>
      <c r="Y221" s="549"/>
      <c r="Z221" s="548">
        <f>Calcu!I84</f>
        <v>0</v>
      </c>
      <c r="AA221" s="548"/>
      <c r="AB221" s="548"/>
      <c r="AC221" s="548"/>
      <c r="AD221" s="548"/>
      <c r="AE221" s="548"/>
      <c r="AF221" s="550">
        <f>Calcu!J84</f>
        <v>1.5270914620065603E-2</v>
      </c>
      <c r="AG221" s="550"/>
      <c r="AH221" s="550"/>
      <c r="AI221" s="550"/>
      <c r="AJ221" s="550"/>
      <c r="AK221" s="550"/>
      <c r="AL221" s="549">
        <f>Calcu!K84</f>
        <v>0</v>
      </c>
      <c r="AM221" s="549"/>
      <c r="AN221" s="549"/>
      <c r="AO221" s="549"/>
      <c r="AP221" s="549"/>
      <c r="AQ221" s="549"/>
      <c r="AR221" s="551">
        <f>Calcu!L84</f>
        <v>0</v>
      </c>
      <c r="AS221" s="551"/>
      <c r="AT221" s="551"/>
      <c r="AU221" s="551"/>
      <c r="AV221" s="551"/>
      <c r="AW221" s="551"/>
      <c r="AX221" s="547" t="e">
        <f>Calcu!M84</f>
        <v>#VALUE!</v>
      </c>
      <c r="AY221" s="547"/>
      <c r="AZ221" s="547"/>
      <c r="BA221" s="547"/>
      <c r="BB221" s="547"/>
      <c r="BC221" s="547"/>
      <c r="BD221" s="547">
        <f ca="1">Calcu!N84</f>
        <v>2</v>
      </c>
      <c r="BE221" s="547"/>
      <c r="BF221" s="547"/>
      <c r="BG221" s="547"/>
      <c r="BH221" s="547"/>
      <c r="BI221" s="547"/>
      <c r="BJ221" s="548">
        <f ca="1">Calcu!O84</f>
        <v>0</v>
      </c>
      <c r="BK221" s="548"/>
      <c r="BL221" s="548"/>
      <c r="BM221" s="548"/>
      <c r="BN221" s="548"/>
      <c r="BO221" s="548"/>
    </row>
    <row r="222" spans="1:67" ht="18.75" customHeight="1">
      <c r="A222" s="89"/>
      <c r="B222" s="536"/>
      <c r="C222" s="537"/>
      <c r="D222" s="537"/>
      <c r="E222" s="537"/>
      <c r="F222" s="537"/>
      <c r="G222" s="538"/>
      <c r="H222" s="542">
        <f>Calcu!C85</f>
        <v>0</v>
      </c>
      <c r="I222" s="543"/>
      <c r="J222" s="543"/>
      <c r="K222" s="543"/>
      <c r="L222" s="543"/>
      <c r="M222" s="543"/>
      <c r="N222" s="549" t="e">
        <f>Calcu!F85</f>
        <v>#VALUE!</v>
      </c>
      <c r="O222" s="549"/>
      <c r="P222" s="549"/>
      <c r="Q222" s="549"/>
      <c r="R222" s="549"/>
      <c r="S222" s="549"/>
      <c r="T222" s="549" t="e">
        <f>Calcu!G85</f>
        <v>#VALUE!</v>
      </c>
      <c r="U222" s="549"/>
      <c r="V222" s="549"/>
      <c r="W222" s="549"/>
      <c r="X222" s="549"/>
      <c r="Y222" s="549"/>
      <c r="Z222" s="548">
        <f>Calcu!I85</f>
        <v>0</v>
      </c>
      <c r="AA222" s="548"/>
      <c r="AB222" s="548"/>
      <c r="AC222" s="548"/>
      <c r="AD222" s="548"/>
      <c r="AE222" s="548"/>
      <c r="AF222" s="550">
        <f>Calcu!J85</f>
        <v>1.5270914620065603E-2</v>
      </c>
      <c r="AG222" s="550"/>
      <c r="AH222" s="550"/>
      <c r="AI222" s="550"/>
      <c r="AJ222" s="550"/>
      <c r="AK222" s="550"/>
      <c r="AL222" s="549">
        <f>Calcu!K85</f>
        <v>0</v>
      </c>
      <c r="AM222" s="549"/>
      <c r="AN222" s="549"/>
      <c r="AO222" s="549"/>
      <c r="AP222" s="549"/>
      <c r="AQ222" s="549"/>
      <c r="AR222" s="551">
        <f>Calcu!L85</f>
        <v>0</v>
      </c>
      <c r="AS222" s="551"/>
      <c r="AT222" s="551"/>
      <c r="AU222" s="551"/>
      <c r="AV222" s="551"/>
      <c r="AW222" s="551"/>
      <c r="AX222" s="547" t="e">
        <f>Calcu!M85</f>
        <v>#VALUE!</v>
      </c>
      <c r="AY222" s="547"/>
      <c r="AZ222" s="547"/>
      <c r="BA222" s="547"/>
      <c r="BB222" s="547"/>
      <c r="BC222" s="547"/>
      <c r="BD222" s="547">
        <f ca="1">Calcu!N85</f>
        <v>2</v>
      </c>
      <c r="BE222" s="547"/>
      <c r="BF222" s="547"/>
      <c r="BG222" s="547"/>
      <c r="BH222" s="547"/>
      <c r="BI222" s="547"/>
      <c r="BJ222" s="548">
        <f ca="1">Calcu!O85</f>
        <v>0</v>
      </c>
      <c r="BK222" s="548"/>
      <c r="BL222" s="548"/>
      <c r="BM222" s="548"/>
      <c r="BN222" s="548"/>
      <c r="BO222" s="548"/>
    </row>
    <row r="223" spans="1:67" ht="18.75" customHeight="1">
      <c r="A223" s="89"/>
      <c r="B223" s="536"/>
      <c r="C223" s="537"/>
      <c r="D223" s="537"/>
      <c r="E223" s="537"/>
      <c r="F223" s="537"/>
      <c r="G223" s="538"/>
      <c r="H223" s="542">
        <f>Calcu!C86</f>
        <v>0</v>
      </c>
      <c r="I223" s="543"/>
      <c r="J223" s="543"/>
      <c r="K223" s="543"/>
      <c r="L223" s="543"/>
      <c r="M223" s="543"/>
      <c r="N223" s="549" t="e">
        <f>Calcu!F86</f>
        <v>#VALUE!</v>
      </c>
      <c r="O223" s="549"/>
      <c r="P223" s="549"/>
      <c r="Q223" s="549"/>
      <c r="R223" s="549"/>
      <c r="S223" s="549"/>
      <c r="T223" s="549" t="e">
        <f>Calcu!G86</f>
        <v>#VALUE!</v>
      </c>
      <c r="U223" s="549"/>
      <c r="V223" s="549"/>
      <c r="W223" s="549"/>
      <c r="X223" s="549"/>
      <c r="Y223" s="549"/>
      <c r="Z223" s="548">
        <f>Calcu!I86</f>
        <v>0</v>
      </c>
      <c r="AA223" s="548"/>
      <c r="AB223" s="548"/>
      <c r="AC223" s="548"/>
      <c r="AD223" s="548"/>
      <c r="AE223" s="548"/>
      <c r="AF223" s="550">
        <f>Calcu!J86</f>
        <v>1.5270914620065603E-2</v>
      </c>
      <c r="AG223" s="550"/>
      <c r="AH223" s="550"/>
      <c r="AI223" s="550"/>
      <c r="AJ223" s="550"/>
      <c r="AK223" s="550"/>
      <c r="AL223" s="549">
        <f>Calcu!K86</f>
        <v>0</v>
      </c>
      <c r="AM223" s="549"/>
      <c r="AN223" s="549"/>
      <c r="AO223" s="549"/>
      <c r="AP223" s="549"/>
      <c r="AQ223" s="549"/>
      <c r="AR223" s="551">
        <f>Calcu!L86</f>
        <v>0</v>
      </c>
      <c r="AS223" s="551"/>
      <c r="AT223" s="551"/>
      <c r="AU223" s="551"/>
      <c r="AV223" s="551"/>
      <c r="AW223" s="551"/>
      <c r="AX223" s="547" t="e">
        <f>Calcu!M86</f>
        <v>#VALUE!</v>
      </c>
      <c r="AY223" s="547"/>
      <c r="AZ223" s="547"/>
      <c r="BA223" s="547"/>
      <c r="BB223" s="547"/>
      <c r="BC223" s="547"/>
      <c r="BD223" s="547">
        <f ca="1">Calcu!N86</f>
        <v>2</v>
      </c>
      <c r="BE223" s="547"/>
      <c r="BF223" s="547"/>
      <c r="BG223" s="547"/>
      <c r="BH223" s="547"/>
      <c r="BI223" s="547"/>
      <c r="BJ223" s="548">
        <f ca="1">Calcu!O86</f>
        <v>0</v>
      </c>
      <c r="BK223" s="548"/>
      <c r="BL223" s="548"/>
      <c r="BM223" s="548"/>
      <c r="BN223" s="548"/>
      <c r="BO223" s="548"/>
    </row>
    <row r="224" spans="1:67" ht="18.75" customHeight="1">
      <c r="A224" s="89"/>
      <c r="B224" s="536"/>
      <c r="C224" s="537"/>
      <c r="D224" s="537"/>
      <c r="E224" s="537"/>
      <c r="F224" s="537"/>
      <c r="G224" s="538"/>
      <c r="H224" s="542">
        <f>Calcu!C87</f>
        <v>0</v>
      </c>
      <c r="I224" s="543"/>
      <c r="J224" s="543"/>
      <c r="K224" s="543"/>
      <c r="L224" s="543"/>
      <c r="M224" s="543"/>
      <c r="N224" s="549" t="e">
        <f>Calcu!F87</f>
        <v>#VALUE!</v>
      </c>
      <c r="O224" s="549"/>
      <c r="P224" s="549"/>
      <c r="Q224" s="549"/>
      <c r="R224" s="549"/>
      <c r="S224" s="549"/>
      <c r="T224" s="549" t="e">
        <f>Calcu!G87</f>
        <v>#VALUE!</v>
      </c>
      <c r="U224" s="549"/>
      <c r="V224" s="549"/>
      <c r="W224" s="549"/>
      <c r="X224" s="549"/>
      <c r="Y224" s="549"/>
      <c r="Z224" s="548">
        <f>Calcu!I87</f>
        <v>0</v>
      </c>
      <c r="AA224" s="548"/>
      <c r="AB224" s="548"/>
      <c r="AC224" s="548"/>
      <c r="AD224" s="548"/>
      <c r="AE224" s="548"/>
      <c r="AF224" s="550">
        <f>Calcu!J87</f>
        <v>1.5270914620065603E-2</v>
      </c>
      <c r="AG224" s="550"/>
      <c r="AH224" s="550"/>
      <c r="AI224" s="550"/>
      <c r="AJ224" s="550"/>
      <c r="AK224" s="550"/>
      <c r="AL224" s="549">
        <f>Calcu!K87</f>
        <v>0</v>
      </c>
      <c r="AM224" s="549"/>
      <c r="AN224" s="549"/>
      <c r="AO224" s="549"/>
      <c r="AP224" s="549"/>
      <c r="AQ224" s="549"/>
      <c r="AR224" s="551">
        <f>Calcu!L87</f>
        <v>0</v>
      </c>
      <c r="AS224" s="551"/>
      <c r="AT224" s="551"/>
      <c r="AU224" s="551"/>
      <c r="AV224" s="551"/>
      <c r="AW224" s="551"/>
      <c r="AX224" s="547" t="e">
        <f>Calcu!M87</f>
        <v>#VALUE!</v>
      </c>
      <c r="AY224" s="547"/>
      <c r="AZ224" s="547"/>
      <c r="BA224" s="547"/>
      <c r="BB224" s="547"/>
      <c r="BC224" s="547"/>
      <c r="BD224" s="547">
        <f ca="1">Calcu!N87</f>
        <v>2</v>
      </c>
      <c r="BE224" s="547"/>
      <c r="BF224" s="547"/>
      <c r="BG224" s="547"/>
      <c r="BH224" s="547"/>
      <c r="BI224" s="547"/>
      <c r="BJ224" s="548">
        <f ca="1">Calcu!O87</f>
        <v>0</v>
      </c>
      <c r="BK224" s="548"/>
      <c r="BL224" s="548"/>
      <c r="BM224" s="548"/>
      <c r="BN224" s="548"/>
      <c r="BO224" s="548"/>
    </row>
    <row r="225" spans="1:67" ht="18.75" customHeight="1">
      <c r="A225" s="89"/>
      <c r="B225" s="536"/>
      <c r="C225" s="537"/>
      <c r="D225" s="537"/>
      <c r="E225" s="537"/>
      <c r="F225" s="537"/>
      <c r="G225" s="538"/>
      <c r="H225" s="542">
        <f>Calcu!C88</f>
        <v>0</v>
      </c>
      <c r="I225" s="543"/>
      <c r="J225" s="543"/>
      <c r="K225" s="543"/>
      <c r="L225" s="543"/>
      <c r="M225" s="543"/>
      <c r="N225" s="549" t="e">
        <f>Calcu!F88</f>
        <v>#VALUE!</v>
      </c>
      <c r="O225" s="549"/>
      <c r="P225" s="549"/>
      <c r="Q225" s="549"/>
      <c r="R225" s="549"/>
      <c r="S225" s="549"/>
      <c r="T225" s="549" t="e">
        <f>Calcu!G88</f>
        <v>#VALUE!</v>
      </c>
      <c r="U225" s="549"/>
      <c r="V225" s="549"/>
      <c r="W225" s="549"/>
      <c r="X225" s="549"/>
      <c r="Y225" s="549"/>
      <c r="Z225" s="548">
        <f>Calcu!I88</f>
        <v>0</v>
      </c>
      <c r="AA225" s="548"/>
      <c r="AB225" s="548"/>
      <c r="AC225" s="548"/>
      <c r="AD225" s="548"/>
      <c r="AE225" s="548"/>
      <c r="AF225" s="550">
        <f>Calcu!J88</f>
        <v>1.5270914620065603E-2</v>
      </c>
      <c r="AG225" s="550"/>
      <c r="AH225" s="550"/>
      <c r="AI225" s="550"/>
      <c r="AJ225" s="550"/>
      <c r="AK225" s="550"/>
      <c r="AL225" s="549">
        <f>Calcu!K88</f>
        <v>0</v>
      </c>
      <c r="AM225" s="549"/>
      <c r="AN225" s="549"/>
      <c r="AO225" s="549"/>
      <c r="AP225" s="549"/>
      <c r="AQ225" s="549"/>
      <c r="AR225" s="551">
        <f>Calcu!L88</f>
        <v>0</v>
      </c>
      <c r="AS225" s="551"/>
      <c r="AT225" s="551"/>
      <c r="AU225" s="551"/>
      <c r="AV225" s="551"/>
      <c r="AW225" s="551"/>
      <c r="AX225" s="547" t="e">
        <f>Calcu!M88</f>
        <v>#VALUE!</v>
      </c>
      <c r="AY225" s="547"/>
      <c r="AZ225" s="547"/>
      <c r="BA225" s="547"/>
      <c r="BB225" s="547"/>
      <c r="BC225" s="547"/>
      <c r="BD225" s="547">
        <f ca="1">Calcu!N88</f>
        <v>2</v>
      </c>
      <c r="BE225" s="547"/>
      <c r="BF225" s="547"/>
      <c r="BG225" s="547"/>
      <c r="BH225" s="547"/>
      <c r="BI225" s="547"/>
      <c r="BJ225" s="548">
        <f ca="1">Calcu!O88</f>
        <v>0</v>
      </c>
      <c r="BK225" s="548"/>
      <c r="BL225" s="548"/>
      <c r="BM225" s="548"/>
      <c r="BN225" s="548"/>
      <c r="BO225" s="548"/>
    </row>
    <row r="226" spans="1:67" ht="18.75" customHeight="1">
      <c r="A226" s="89"/>
      <c r="B226" s="536"/>
      <c r="C226" s="537"/>
      <c r="D226" s="537"/>
      <c r="E226" s="537"/>
      <c r="F226" s="537"/>
      <c r="G226" s="538"/>
      <c r="H226" s="542">
        <f>Calcu!C89</f>
        <v>0</v>
      </c>
      <c r="I226" s="543"/>
      <c r="J226" s="543"/>
      <c r="K226" s="543"/>
      <c r="L226" s="543"/>
      <c r="M226" s="543"/>
      <c r="N226" s="549" t="e">
        <f>Calcu!F89</f>
        <v>#VALUE!</v>
      </c>
      <c r="O226" s="549"/>
      <c r="P226" s="549"/>
      <c r="Q226" s="549"/>
      <c r="R226" s="549"/>
      <c r="S226" s="549"/>
      <c r="T226" s="549" t="e">
        <f>Calcu!G89</f>
        <v>#VALUE!</v>
      </c>
      <c r="U226" s="549"/>
      <c r="V226" s="549"/>
      <c r="W226" s="549"/>
      <c r="X226" s="549"/>
      <c r="Y226" s="549"/>
      <c r="Z226" s="548">
        <f>Calcu!I89</f>
        <v>0</v>
      </c>
      <c r="AA226" s="548"/>
      <c r="AB226" s="548"/>
      <c r="AC226" s="548"/>
      <c r="AD226" s="548"/>
      <c r="AE226" s="548"/>
      <c r="AF226" s="550">
        <f>Calcu!J89</f>
        <v>1.5270914620065603E-2</v>
      </c>
      <c r="AG226" s="550"/>
      <c r="AH226" s="550"/>
      <c r="AI226" s="550"/>
      <c r="AJ226" s="550"/>
      <c r="AK226" s="550"/>
      <c r="AL226" s="549">
        <f>Calcu!K89</f>
        <v>0</v>
      </c>
      <c r="AM226" s="549"/>
      <c r="AN226" s="549"/>
      <c r="AO226" s="549"/>
      <c r="AP226" s="549"/>
      <c r="AQ226" s="549"/>
      <c r="AR226" s="551">
        <f>Calcu!L89</f>
        <v>0</v>
      </c>
      <c r="AS226" s="551"/>
      <c r="AT226" s="551"/>
      <c r="AU226" s="551"/>
      <c r="AV226" s="551"/>
      <c r="AW226" s="551"/>
      <c r="AX226" s="547" t="e">
        <f>Calcu!M89</f>
        <v>#VALUE!</v>
      </c>
      <c r="AY226" s="547"/>
      <c r="AZ226" s="547"/>
      <c r="BA226" s="547"/>
      <c r="BB226" s="547"/>
      <c r="BC226" s="547"/>
      <c r="BD226" s="547">
        <f ca="1">Calcu!N89</f>
        <v>2</v>
      </c>
      <c r="BE226" s="547"/>
      <c r="BF226" s="547"/>
      <c r="BG226" s="547"/>
      <c r="BH226" s="547"/>
      <c r="BI226" s="547"/>
      <c r="BJ226" s="548">
        <f ca="1">Calcu!O89</f>
        <v>0</v>
      </c>
      <c r="BK226" s="548"/>
      <c r="BL226" s="548"/>
      <c r="BM226" s="548"/>
      <c r="BN226" s="548"/>
      <c r="BO226" s="548"/>
    </row>
    <row r="227" spans="1:67" ht="18.75" customHeight="1">
      <c r="A227" s="89"/>
      <c r="B227" s="536"/>
      <c r="C227" s="537"/>
      <c r="D227" s="537"/>
      <c r="E227" s="537"/>
      <c r="F227" s="537"/>
      <c r="G227" s="538"/>
      <c r="H227" s="542">
        <f>Calcu!C90</f>
        <v>0</v>
      </c>
      <c r="I227" s="543"/>
      <c r="J227" s="543"/>
      <c r="K227" s="543"/>
      <c r="L227" s="543"/>
      <c r="M227" s="543"/>
      <c r="N227" s="549" t="e">
        <f>Calcu!F90</f>
        <v>#VALUE!</v>
      </c>
      <c r="O227" s="549"/>
      <c r="P227" s="549"/>
      <c r="Q227" s="549"/>
      <c r="R227" s="549"/>
      <c r="S227" s="549"/>
      <c r="T227" s="549" t="e">
        <f>Calcu!G90</f>
        <v>#VALUE!</v>
      </c>
      <c r="U227" s="549"/>
      <c r="V227" s="549"/>
      <c r="W227" s="549"/>
      <c r="X227" s="549"/>
      <c r="Y227" s="549"/>
      <c r="Z227" s="548">
        <f>Calcu!I90</f>
        <v>0</v>
      </c>
      <c r="AA227" s="548"/>
      <c r="AB227" s="548"/>
      <c r="AC227" s="548"/>
      <c r="AD227" s="548"/>
      <c r="AE227" s="548"/>
      <c r="AF227" s="550">
        <f>Calcu!J90</f>
        <v>1.5270914620065603E-2</v>
      </c>
      <c r="AG227" s="550"/>
      <c r="AH227" s="550"/>
      <c r="AI227" s="550"/>
      <c r="AJ227" s="550"/>
      <c r="AK227" s="550"/>
      <c r="AL227" s="549">
        <f>Calcu!K90</f>
        <v>0</v>
      </c>
      <c r="AM227" s="549"/>
      <c r="AN227" s="549"/>
      <c r="AO227" s="549"/>
      <c r="AP227" s="549"/>
      <c r="AQ227" s="549"/>
      <c r="AR227" s="551">
        <f>Calcu!L90</f>
        <v>0</v>
      </c>
      <c r="AS227" s="551"/>
      <c r="AT227" s="551"/>
      <c r="AU227" s="551"/>
      <c r="AV227" s="551"/>
      <c r="AW227" s="551"/>
      <c r="AX227" s="547" t="e">
        <f>Calcu!M90</f>
        <v>#VALUE!</v>
      </c>
      <c r="AY227" s="547"/>
      <c r="AZ227" s="547"/>
      <c r="BA227" s="547"/>
      <c r="BB227" s="547"/>
      <c r="BC227" s="547"/>
      <c r="BD227" s="547">
        <f ca="1">Calcu!N90</f>
        <v>2</v>
      </c>
      <c r="BE227" s="547"/>
      <c r="BF227" s="547"/>
      <c r="BG227" s="547"/>
      <c r="BH227" s="547"/>
      <c r="BI227" s="547"/>
      <c r="BJ227" s="548">
        <f ca="1">Calcu!O90</f>
        <v>0</v>
      </c>
      <c r="BK227" s="548"/>
      <c r="BL227" s="548"/>
      <c r="BM227" s="548"/>
      <c r="BN227" s="548"/>
      <c r="BO227" s="548"/>
    </row>
    <row r="228" spans="1:67" ht="18.75" customHeight="1">
      <c r="A228" s="89"/>
      <c r="B228" s="536"/>
      <c r="C228" s="537"/>
      <c r="D228" s="537"/>
      <c r="E228" s="537"/>
      <c r="F228" s="537"/>
      <c r="G228" s="538"/>
      <c r="H228" s="542">
        <f>Calcu!C91</f>
        <v>0</v>
      </c>
      <c r="I228" s="543"/>
      <c r="J228" s="543"/>
      <c r="K228" s="543"/>
      <c r="L228" s="543"/>
      <c r="M228" s="543"/>
      <c r="N228" s="549" t="e">
        <f>Calcu!F91</f>
        <v>#VALUE!</v>
      </c>
      <c r="O228" s="549"/>
      <c r="P228" s="549"/>
      <c r="Q228" s="549"/>
      <c r="R228" s="549"/>
      <c r="S228" s="549"/>
      <c r="T228" s="549" t="e">
        <f>Calcu!G91</f>
        <v>#VALUE!</v>
      </c>
      <c r="U228" s="549"/>
      <c r="V228" s="549"/>
      <c r="W228" s="549"/>
      <c r="X228" s="549"/>
      <c r="Y228" s="549"/>
      <c r="Z228" s="548">
        <f>Calcu!I91</f>
        <v>0</v>
      </c>
      <c r="AA228" s="548"/>
      <c r="AB228" s="548"/>
      <c r="AC228" s="548"/>
      <c r="AD228" s="548"/>
      <c r="AE228" s="548"/>
      <c r="AF228" s="550">
        <f>Calcu!J91</f>
        <v>1.5270914620065603E-2</v>
      </c>
      <c r="AG228" s="550"/>
      <c r="AH228" s="550"/>
      <c r="AI228" s="550"/>
      <c r="AJ228" s="550"/>
      <c r="AK228" s="550"/>
      <c r="AL228" s="549">
        <f>Calcu!K91</f>
        <v>0</v>
      </c>
      <c r="AM228" s="549"/>
      <c r="AN228" s="549"/>
      <c r="AO228" s="549"/>
      <c r="AP228" s="549"/>
      <c r="AQ228" s="549"/>
      <c r="AR228" s="551">
        <f>Calcu!L91</f>
        <v>0</v>
      </c>
      <c r="AS228" s="551"/>
      <c r="AT228" s="551"/>
      <c r="AU228" s="551"/>
      <c r="AV228" s="551"/>
      <c r="AW228" s="551"/>
      <c r="AX228" s="547" t="e">
        <f>Calcu!M91</f>
        <v>#VALUE!</v>
      </c>
      <c r="AY228" s="547"/>
      <c r="AZ228" s="547"/>
      <c r="BA228" s="547"/>
      <c r="BB228" s="547"/>
      <c r="BC228" s="547"/>
      <c r="BD228" s="547">
        <f ca="1">Calcu!N91</f>
        <v>2</v>
      </c>
      <c r="BE228" s="547"/>
      <c r="BF228" s="547"/>
      <c r="BG228" s="547"/>
      <c r="BH228" s="547"/>
      <c r="BI228" s="547"/>
      <c r="BJ228" s="548">
        <f ca="1">Calcu!O91</f>
        <v>0</v>
      </c>
      <c r="BK228" s="548"/>
      <c r="BL228" s="548"/>
      <c r="BM228" s="548"/>
      <c r="BN228" s="548"/>
      <c r="BO228" s="548"/>
    </row>
    <row r="229" spans="1:67" ht="18.75" customHeight="1">
      <c r="A229" s="89"/>
      <c r="B229" s="536"/>
      <c r="C229" s="537"/>
      <c r="D229" s="537"/>
      <c r="E229" s="537"/>
      <c r="F229" s="537"/>
      <c r="G229" s="538"/>
      <c r="H229" s="542">
        <f>Calcu!C92</f>
        <v>0</v>
      </c>
      <c r="I229" s="543"/>
      <c r="J229" s="543"/>
      <c r="K229" s="543"/>
      <c r="L229" s="543"/>
      <c r="M229" s="543"/>
      <c r="N229" s="549" t="e">
        <f>Calcu!F92</f>
        <v>#VALUE!</v>
      </c>
      <c r="O229" s="549"/>
      <c r="P229" s="549"/>
      <c r="Q229" s="549"/>
      <c r="R229" s="549"/>
      <c r="S229" s="549"/>
      <c r="T229" s="549" t="e">
        <f>Calcu!G92</f>
        <v>#VALUE!</v>
      </c>
      <c r="U229" s="549"/>
      <c r="V229" s="549"/>
      <c r="W229" s="549"/>
      <c r="X229" s="549"/>
      <c r="Y229" s="549"/>
      <c r="Z229" s="548">
        <f>Calcu!I92</f>
        <v>0</v>
      </c>
      <c r="AA229" s="548"/>
      <c r="AB229" s="548"/>
      <c r="AC229" s="548"/>
      <c r="AD229" s="548"/>
      <c r="AE229" s="548"/>
      <c r="AF229" s="550">
        <f>Calcu!J92</f>
        <v>1.5270914620065603E-2</v>
      </c>
      <c r="AG229" s="550"/>
      <c r="AH229" s="550"/>
      <c r="AI229" s="550"/>
      <c r="AJ229" s="550"/>
      <c r="AK229" s="550"/>
      <c r="AL229" s="549">
        <f>Calcu!K92</f>
        <v>0</v>
      </c>
      <c r="AM229" s="549"/>
      <c r="AN229" s="549"/>
      <c r="AO229" s="549"/>
      <c r="AP229" s="549"/>
      <c r="AQ229" s="549"/>
      <c r="AR229" s="551">
        <f>Calcu!L92</f>
        <v>0</v>
      </c>
      <c r="AS229" s="551"/>
      <c r="AT229" s="551"/>
      <c r="AU229" s="551"/>
      <c r="AV229" s="551"/>
      <c r="AW229" s="551"/>
      <c r="AX229" s="547" t="e">
        <f>Calcu!M92</f>
        <v>#VALUE!</v>
      </c>
      <c r="AY229" s="547"/>
      <c r="AZ229" s="547"/>
      <c r="BA229" s="547"/>
      <c r="BB229" s="547"/>
      <c r="BC229" s="547"/>
      <c r="BD229" s="547">
        <f ca="1">Calcu!N92</f>
        <v>2</v>
      </c>
      <c r="BE229" s="547"/>
      <c r="BF229" s="547"/>
      <c r="BG229" s="547"/>
      <c r="BH229" s="547"/>
      <c r="BI229" s="547"/>
      <c r="BJ229" s="548">
        <f ca="1">Calcu!O92</f>
        <v>0</v>
      </c>
      <c r="BK229" s="548"/>
      <c r="BL229" s="548"/>
      <c r="BM229" s="548"/>
      <c r="BN229" s="548"/>
      <c r="BO229" s="548"/>
    </row>
    <row r="230" spans="1:67" ht="18.75" customHeight="1">
      <c r="A230" s="89"/>
      <c r="B230" s="536"/>
      <c r="C230" s="537"/>
      <c r="D230" s="537"/>
      <c r="E230" s="537"/>
      <c r="F230" s="537"/>
      <c r="G230" s="538"/>
      <c r="H230" s="542">
        <f>Calcu!C93</f>
        <v>0</v>
      </c>
      <c r="I230" s="543"/>
      <c r="J230" s="543"/>
      <c r="K230" s="543"/>
      <c r="L230" s="543"/>
      <c r="M230" s="543"/>
      <c r="N230" s="549" t="e">
        <f>Calcu!F93</f>
        <v>#VALUE!</v>
      </c>
      <c r="O230" s="549"/>
      <c r="P230" s="549"/>
      <c r="Q230" s="549"/>
      <c r="R230" s="549"/>
      <c r="S230" s="549"/>
      <c r="T230" s="549" t="e">
        <f>Calcu!G93</f>
        <v>#VALUE!</v>
      </c>
      <c r="U230" s="549"/>
      <c r="V230" s="549"/>
      <c r="W230" s="549"/>
      <c r="X230" s="549"/>
      <c r="Y230" s="549"/>
      <c r="Z230" s="548">
        <f>Calcu!I93</f>
        <v>0</v>
      </c>
      <c r="AA230" s="548"/>
      <c r="AB230" s="548"/>
      <c r="AC230" s="548"/>
      <c r="AD230" s="548"/>
      <c r="AE230" s="548"/>
      <c r="AF230" s="550">
        <f>Calcu!J93</f>
        <v>1.5270914620065603E-2</v>
      </c>
      <c r="AG230" s="550"/>
      <c r="AH230" s="550"/>
      <c r="AI230" s="550"/>
      <c r="AJ230" s="550"/>
      <c r="AK230" s="550"/>
      <c r="AL230" s="549">
        <f>Calcu!K93</f>
        <v>0</v>
      </c>
      <c r="AM230" s="549"/>
      <c r="AN230" s="549"/>
      <c r="AO230" s="549"/>
      <c r="AP230" s="549"/>
      <c r="AQ230" s="549"/>
      <c r="AR230" s="551">
        <f>Calcu!L93</f>
        <v>0</v>
      </c>
      <c r="AS230" s="551"/>
      <c r="AT230" s="551"/>
      <c r="AU230" s="551"/>
      <c r="AV230" s="551"/>
      <c r="AW230" s="551"/>
      <c r="AX230" s="547" t="e">
        <f>Calcu!M93</f>
        <v>#VALUE!</v>
      </c>
      <c r="AY230" s="547"/>
      <c r="AZ230" s="547"/>
      <c r="BA230" s="547"/>
      <c r="BB230" s="547"/>
      <c r="BC230" s="547"/>
      <c r="BD230" s="547">
        <f ca="1">Calcu!N93</f>
        <v>2</v>
      </c>
      <c r="BE230" s="547"/>
      <c r="BF230" s="547"/>
      <c r="BG230" s="547"/>
      <c r="BH230" s="547"/>
      <c r="BI230" s="547"/>
      <c r="BJ230" s="548">
        <f ca="1">Calcu!O93</f>
        <v>0</v>
      </c>
      <c r="BK230" s="548"/>
      <c r="BL230" s="548"/>
      <c r="BM230" s="548"/>
      <c r="BN230" s="548"/>
      <c r="BO230" s="548"/>
    </row>
    <row r="231" spans="1:67" ht="18.75" customHeight="1">
      <c r="A231" s="89"/>
      <c r="B231" s="536"/>
      <c r="C231" s="537"/>
      <c r="D231" s="537"/>
      <c r="E231" s="537"/>
      <c r="F231" s="537"/>
      <c r="G231" s="538"/>
      <c r="H231" s="542">
        <f>Calcu!C94</f>
        <v>0</v>
      </c>
      <c r="I231" s="543"/>
      <c r="J231" s="543"/>
      <c r="K231" s="543"/>
      <c r="L231" s="543"/>
      <c r="M231" s="543"/>
      <c r="N231" s="549" t="e">
        <f>Calcu!F94</f>
        <v>#VALUE!</v>
      </c>
      <c r="O231" s="549"/>
      <c r="P231" s="549"/>
      <c r="Q231" s="549"/>
      <c r="R231" s="549"/>
      <c r="S231" s="549"/>
      <c r="T231" s="549" t="e">
        <f>Calcu!G94</f>
        <v>#VALUE!</v>
      </c>
      <c r="U231" s="549"/>
      <c r="V231" s="549"/>
      <c r="W231" s="549"/>
      <c r="X231" s="549"/>
      <c r="Y231" s="549"/>
      <c r="Z231" s="548">
        <f>Calcu!I94</f>
        <v>0</v>
      </c>
      <c r="AA231" s="548"/>
      <c r="AB231" s="548"/>
      <c r="AC231" s="548"/>
      <c r="AD231" s="548"/>
      <c r="AE231" s="548"/>
      <c r="AF231" s="550">
        <f>Calcu!J94</f>
        <v>1.5270914620065603E-2</v>
      </c>
      <c r="AG231" s="550"/>
      <c r="AH231" s="550"/>
      <c r="AI231" s="550"/>
      <c r="AJ231" s="550"/>
      <c r="AK231" s="550"/>
      <c r="AL231" s="549">
        <f>Calcu!K94</f>
        <v>0</v>
      </c>
      <c r="AM231" s="549"/>
      <c r="AN231" s="549"/>
      <c r="AO231" s="549"/>
      <c r="AP231" s="549"/>
      <c r="AQ231" s="549"/>
      <c r="AR231" s="551">
        <f>Calcu!L94</f>
        <v>0</v>
      </c>
      <c r="AS231" s="551"/>
      <c r="AT231" s="551"/>
      <c r="AU231" s="551"/>
      <c r="AV231" s="551"/>
      <c r="AW231" s="551"/>
      <c r="AX231" s="547" t="e">
        <f>Calcu!M94</f>
        <v>#VALUE!</v>
      </c>
      <c r="AY231" s="547"/>
      <c r="AZ231" s="547"/>
      <c r="BA231" s="547"/>
      <c r="BB231" s="547"/>
      <c r="BC231" s="547"/>
      <c r="BD231" s="547">
        <f ca="1">Calcu!N94</f>
        <v>2</v>
      </c>
      <c r="BE231" s="547"/>
      <c r="BF231" s="547"/>
      <c r="BG231" s="547"/>
      <c r="BH231" s="547"/>
      <c r="BI231" s="547"/>
      <c r="BJ231" s="548">
        <f ca="1">Calcu!O94</f>
        <v>0</v>
      </c>
      <c r="BK231" s="548"/>
      <c r="BL231" s="548"/>
      <c r="BM231" s="548"/>
      <c r="BN231" s="548"/>
      <c r="BO231" s="548"/>
    </row>
    <row r="232" spans="1:67" ht="18.75" customHeight="1">
      <c r="A232" s="89"/>
      <c r="B232" s="536"/>
      <c r="C232" s="537"/>
      <c r="D232" s="537"/>
      <c r="E232" s="537"/>
      <c r="F232" s="537"/>
      <c r="G232" s="538"/>
      <c r="H232" s="542">
        <f>Calcu!C95</f>
        <v>0</v>
      </c>
      <c r="I232" s="543"/>
      <c r="J232" s="543"/>
      <c r="K232" s="543"/>
      <c r="L232" s="543"/>
      <c r="M232" s="543"/>
      <c r="N232" s="549" t="e">
        <f>Calcu!F95</f>
        <v>#VALUE!</v>
      </c>
      <c r="O232" s="549"/>
      <c r="P232" s="549"/>
      <c r="Q232" s="549"/>
      <c r="R232" s="549"/>
      <c r="S232" s="549"/>
      <c r="T232" s="549" t="e">
        <f>Calcu!G95</f>
        <v>#VALUE!</v>
      </c>
      <c r="U232" s="549"/>
      <c r="V232" s="549"/>
      <c r="W232" s="549"/>
      <c r="X232" s="549"/>
      <c r="Y232" s="549"/>
      <c r="Z232" s="548">
        <f>Calcu!I95</f>
        <v>0</v>
      </c>
      <c r="AA232" s="548"/>
      <c r="AB232" s="548"/>
      <c r="AC232" s="548"/>
      <c r="AD232" s="548"/>
      <c r="AE232" s="548"/>
      <c r="AF232" s="550">
        <f>Calcu!J95</f>
        <v>1.5270914620065603E-2</v>
      </c>
      <c r="AG232" s="550"/>
      <c r="AH232" s="550"/>
      <c r="AI232" s="550"/>
      <c r="AJ232" s="550"/>
      <c r="AK232" s="550"/>
      <c r="AL232" s="549">
        <f>Calcu!K95</f>
        <v>0</v>
      </c>
      <c r="AM232" s="549"/>
      <c r="AN232" s="549"/>
      <c r="AO232" s="549"/>
      <c r="AP232" s="549"/>
      <c r="AQ232" s="549"/>
      <c r="AR232" s="551">
        <f>Calcu!L95</f>
        <v>0</v>
      </c>
      <c r="AS232" s="551"/>
      <c r="AT232" s="551"/>
      <c r="AU232" s="551"/>
      <c r="AV232" s="551"/>
      <c r="AW232" s="551"/>
      <c r="AX232" s="547" t="e">
        <f>Calcu!M95</f>
        <v>#VALUE!</v>
      </c>
      <c r="AY232" s="547"/>
      <c r="AZ232" s="547"/>
      <c r="BA232" s="547"/>
      <c r="BB232" s="547"/>
      <c r="BC232" s="547"/>
      <c r="BD232" s="547">
        <f ca="1">Calcu!N95</f>
        <v>2</v>
      </c>
      <c r="BE232" s="547"/>
      <c r="BF232" s="547"/>
      <c r="BG232" s="547"/>
      <c r="BH232" s="547"/>
      <c r="BI232" s="547"/>
      <c r="BJ232" s="548">
        <f ca="1">Calcu!O95</f>
        <v>0</v>
      </c>
      <c r="BK232" s="548"/>
      <c r="BL232" s="548"/>
      <c r="BM232" s="548"/>
      <c r="BN232" s="548"/>
      <c r="BO232" s="548"/>
    </row>
    <row r="233" spans="1:67" ht="18.75" customHeight="1">
      <c r="A233" s="89"/>
      <c r="B233" s="536"/>
      <c r="C233" s="537"/>
      <c r="D233" s="537"/>
      <c r="E233" s="537"/>
      <c r="F233" s="537"/>
      <c r="G233" s="538"/>
      <c r="H233" s="542">
        <f>Calcu!C96</f>
        <v>0</v>
      </c>
      <c r="I233" s="543"/>
      <c r="J233" s="543"/>
      <c r="K233" s="543"/>
      <c r="L233" s="543"/>
      <c r="M233" s="543"/>
      <c r="N233" s="549" t="e">
        <f>Calcu!F96</f>
        <v>#VALUE!</v>
      </c>
      <c r="O233" s="549"/>
      <c r="P233" s="549"/>
      <c r="Q233" s="549"/>
      <c r="R233" s="549"/>
      <c r="S233" s="549"/>
      <c r="T233" s="549" t="e">
        <f>Calcu!G96</f>
        <v>#VALUE!</v>
      </c>
      <c r="U233" s="549"/>
      <c r="V233" s="549"/>
      <c r="W233" s="549"/>
      <c r="X233" s="549"/>
      <c r="Y233" s="549"/>
      <c r="Z233" s="548">
        <f>Calcu!I96</f>
        <v>0</v>
      </c>
      <c r="AA233" s="548"/>
      <c r="AB233" s="548"/>
      <c r="AC233" s="548"/>
      <c r="AD233" s="548"/>
      <c r="AE233" s="548"/>
      <c r="AF233" s="550">
        <f>Calcu!J96</f>
        <v>1.5270914620065603E-2</v>
      </c>
      <c r="AG233" s="550"/>
      <c r="AH233" s="550"/>
      <c r="AI233" s="550"/>
      <c r="AJ233" s="550"/>
      <c r="AK233" s="550"/>
      <c r="AL233" s="549">
        <f>Calcu!K96</f>
        <v>0</v>
      </c>
      <c r="AM233" s="549"/>
      <c r="AN233" s="549"/>
      <c r="AO233" s="549"/>
      <c r="AP233" s="549"/>
      <c r="AQ233" s="549"/>
      <c r="AR233" s="551">
        <f>Calcu!L96</f>
        <v>0</v>
      </c>
      <c r="AS233" s="551"/>
      <c r="AT233" s="551"/>
      <c r="AU233" s="551"/>
      <c r="AV233" s="551"/>
      <c r="AW233" s="551"/>
      <c r="AX233" s="547" t="e">
        <f>Calcu!M96</f>
        <v>#VALUE!</v>
      </c>
      <c r="AY233" s="547"/>
      <c r="AZ233" s="547"/>
      <c r="BA233" s="547"/>
      <c r="BB233" s="547"/>
      <c r="BC233" s="547"/>
      <c r="BD233" s="547">
        <f ca="1">Calcu!N96</f>
        <v>2</v>
      </c>
      <c r="BE233" s="547"/>
      <c r="BF233" s="547"/>
      <c r="BG233" s="547"/>
      <c r="BH233" s="547"/>
      <c r="BI233" s="547"/>
      <c r="BJ233" s="548">
        <f ca="1">Calcu!O96</f>
        <v>0</v>
      </c>
      <c r="BK233" s="548"/>
      <c r="BL233" s="548"/>
      <c r="BM233" s="548"/>
      <c r="BN233" s="548"/>
      <c r="BO233" s="548"/>
    </row>
    <row r="234" spans="1:67" ht="18.75" customHeight="1">
      <c r="A234" s="89"/>
      <c r="B234" s="536"/>
      <c r="C234" s="537"/>
      <c r="D234" s="537"/>
      <c r="E234" s="537"/>
      <c r="F234" s="537"/>
      <c r="G234" s="538"/>
      <c r="H234" s="542">
        <f>Calcu!C97</f>
        <v>0</v>
      </c>
      <c r="I234" s="543"/>
      <c r="J234" s="543"/>
      <c r="K234" s="543"/>
      <c r="L234" s="543"/>
      <c r="M234" s="543"/>
      <c r="N234" s="549" t="e">
        <f>Calcu!F97</f>
        <v>#VALUE!</v>
      </c>
      <c r="O234" s="549"/>
      <c r="P234" s="549"/>
      <c r="Q234" s="549"/>
      <c r="R234" s="549"/>
      <c r="S234" s="549"/>
      <c r="T234" s="549" t="e">
        <f>Calcu!G97</f>
        <v>#VALUE!</v>
      </c>
      <c r="U234" s="549"/>
      <c r="V234" s="549"/>
      <c r="W234" s="549"/>
      <c r="X234" s="549"/>
      <c r="Y234" s="549"/>
      <c r="Z234" s="548">
        <f>Calcu!I97</f>
        <v>0</v>
      </c>
      <c r="AA234" s="548"/>
      <c r="AB234" s="548"/>
      <c r="AC234" s="548"/>
      <c r="AD234" s="548"/>
      <c r="AE234" s="548"/>
      <c r="AF234" s="550">
        <f>Calcu!J97</f>
        <v>1.5270914620065603E-2</v>
      </c>
      <c r="AG234" s="550"/>
      <c r="AH234" s="550"/>
      <c r="AI234" s="550"/>
      <c r="AJ234" s="550"/>
      <c r="AK234" s="550"/>
      <c r="AL234" s="549">
        <f>Calcu!K97</f>
        <v>0</v>
      </c>
      <c r="AM234" s="549"/>
      <c r="AN234" s="549"/>
      <c r="AO234" s="549"/>
      <c r="AP234" s="549"/>
      <c r="AQ234" s="549"/>
      <c r="AR234" s="551">
        <f>Calcu!L97</f>
        <v>0</v>
      </c>
      <c r="AS234" s="551"/>
      <c r="AT234" s="551"/>
      <c r="AU234" s="551"/>
      <c r="AV234" s="551"/>
      <c r="AW234" s="551"/>
      <c r="AX234" s="547" t="e">
        <f>Calcu!M97</f>
        <v>#VALUE!</v>
      </c>
      <c r="AY234" s="547"/>
      <c r="AZ234" s="547"/>
      <c r="BA234" s="547"/>
      <c r="BB234" s="547"/>
      <c r="BC234" s="547"/>
      <c r="BD234" s="547">
        <f ca="1">Calcu!N97</f>
        <v>2</v>
      </c>
      <c r="BE234" s="547"/>
      <c r="BF234" s="547"/>
      <c r="BG234" s="547"/>
      <c r="BH234" s="547"/>
      <c r="BI234" s="547"/>
      <c r="BJ234" s="548">
        <f ca="1">Calcu!O97</f>
        <v>0</v>
      </c>
      <c r="BK234" s="548"/>
      <c r="BL234" s="548"/>
      <c r="BM234" s="548"/>
      <c r="BN234" s="548"/>
      <c r="BO234" s="548"/>
    </row>
    <row r="235" spans="1:67" ht="18.75" customHeight="1">
      <c r="A235" s="89"/>
      <c r="B235" s="536"/>
      <c r="C235" s="537"/>
      <c r="D235" s="537"/>
      <c r="E235" s="537"/>
      <c r="F235" s="537"/>
      <c r="G235" s="538"/>
      <c r="H235" s="542">
        <f>Calcu!C98</f>
        <v>0</v>
      </c>
      <c r="I235" s="543"/>
      <c r="J235" s="543"/>
      <c r="K235" s="543"/>
      <c r="L235" s="543"/>
      <c r="M235" s="543"/>
      <c r="N235" s="549" t="e">
        <f>Calcu!F98</f>
        <v>#VALUE!</v>
      </c>
      <c r="O235" s="549"/>
      <c r="P235" s="549"/>
      <c r="Q235" s="549"/>
      <c r="R235" s="549"/>
      <c r="S235" s="549"/>
      <c r="T235" s="549" t="e">
        <f>Calcu!G98</f>
        <v>#VALUE!</v>
      </c>
      <c r="U235" s="549"/>
      <c r="V235" s="549"/>
      <c r="W235" s="549"/>
      <c r="X235" s="549"/>
      <c r="Y235" s="549"/>
      <c r="Z235" s="548">
        <f>Calcu!I98</f>
        <v>0</v>
      </c>
      <c r="AA235" s="548"/>
      <c r="AB235" s="548"/>
      <c r="AC235" s="548"/>
      <c r="AD235" s="548"/>
      <c r="AE235" s="548"/>
      <c r="AF235" s="550">
        <f>Calcu!J98</f>
        <v>1.5270914620065603E-2</v>
      </c>
      <c r="AG235" s="550"/>
      <c r="AH235" s="550"/>
      <c r="AI235" s="550"/>
      <c r="AJ235" s="550"/>
      <c r="AK235" s="550"/>
      <c r="AL235" s="549">
        <f>Calcu!K98</f>
        <v>0</v>
      </c>
      <c r="AM235" s="549"/>
      <c r="AN235" s="549"/>
      <c r="AO235" s="549"/>
      <c r="AP235" s="549"/>
      <c r="AQ235" s="549"/>
      <c r="AR235" s="551">
        <f>Calcu!L98</f>
        <v>0</v>
      </c>
      <c r="AS235" s="551"/>
      <c r="AT235" s="551"/>
      <c r="AU235" s="551"/>
      <c r="AV235" s="551"/>
      <c r="AW235" s="551"/>
      <c r="AX235" s="547" t="e">
        <f>Calcu!M98</f>
        <v>#VALUE!</v>
      </c>
      <c r="AY235" s="547"/>
      <c r="AZ235" s="547"/>
      <c r="BA235" s="547"/>
      <c r="BB235" s="547"/>
      <c r="BC235" s="547"/>
      <c r="BD235" s="547">
        <f ca="1">Calcu!N98</f>
        <v>2</v>
      </c>
      <c r="BE235" s="547"/>
      <c r="BF235" s="547"/>
      <c r="BG235" s="547"/>
      <c r="BH235" s="547"/>
      <c r="BI235" s="547"/>
      <c r="BJ235" s="548">
        <f ca="1">Calcu!O98</f>
        <v>0</v>
      </c>
      <c r="BK235" s="548"/>
      <c r="BL235" s="548"/>
      <c r="BM235" s="548"/>
      <c r="BN235" s="548"/>
      <c r="BO235" s="548"/>
    </row>
    <row r="236" spans="1:67" ht="18.75" customHeight="1">
      <c r="A236" s="257"/>
      <c r="B236" s="536"/>
      <c r="C236" s="537"/>
      <c r="D236" s="537"/>
      <c r="E236" s="537"/>
      <c r="F236" s="537"/>
      <c r="G236" s="538"/>
      <c r="H236" s="542">
        <f>Calcu!C99</f>
        <v>0</v>
      </c>
      <c r="I236" s="543"/>
      <c r="J236" s="543"/>
      <c r="K236" s="543"/>
      <c r="L236" s="543"/>
      <c r="M236" s="543"/>
      <c r="N236" s="549" t="e">
        <f>Calcu!F99</f>
        <v>#VALUE!</v>
      </c>
      <c r="O236" s="549"/>
      <c r="P236" s="549"/>
      <c r="Q236" s="549"/>
      <c r="R236" s="549"/>
      <c r="S236" s="549"/>
      <c r="T236" s="549" t="e">
        <f>Calcu!G99</f>
        <v>#VALUE!</v>
      </c>
      <c r="U236" s="549"/>
      <c r="V236" s="549"/>
      <c r="W236" s="549"/>
      <c r="X236" s="549"/>
      <c r="Y236" s="549"/>
      <c r="Z236" s="548">
        <f>Calcu!I99</f>
        <v>0</v>
      </c>
      <c r="AA236" s="548"/>
      <c r="AB236" s="548"/>
      <c r="AC236" s="548"/>
      <c r="AD236" s="548"/>
      <c r="AE236" s="548"/>
      <c r="AF236" s="550">
        <f>Calcu!J99</f>
        <v>1.5270914620065603E-2</v>
      </c>
      <c r="AG236" s="550"/>
      <c r="AH236" s="550"/>
      <c r="AI236" s="550"/>
      <c r="AJ236" s="550"/>
      <c r="AK236" s="550"/>
      <c r="AL236" s="549">
        <f>Calcu!K99</f>
        <v>0</v>
      </c>
      <c r="AM236" s="549"/>
      <c r="AN236" s="549"/>
      <c r="AO236" s="549"/>
      <c r="AP236" s="549"/>
      <c r="AQ236" s="549"/>
      <c r="AR236" s="551">
        <f>Calcu!L99</f>
        <v>0</v>
      </c>
      <c r="AS236" s="551"/>
      <c r="AT236" s="551"/>
      <c r="AU236" s="551"/>
      <c r="AV236" s="551"/>
      <c r="AW236" s="551"/>
      <c r="AX236" s="547" t="e">
        <f>Calcu!M99</f>
        <v>#VALUE!</v>
      </c>
      <c r="AY236" s="547"/>
      <c r="AZ236" s="547"/>
      <c r="BA236" s="547"/>
      <c r="BB236" s="547"/>
      <c r="BC236" s="547"/>
      <c r="BD236" s="547">
        <f ca="1">Calcu!N99</f>
        <v>2</v>
      </c>
      <c r="BE236" s="547"/>
      <c r="BF236" s="547"/>
      <c r="BG236" s="547"/>
      <c r="BH236" s="547"/>
      <c r="BI236" s="547"/>
      <c r="BJ236" s="548">
        <f ca="1">Calcu!O99</f>
        <v>0</v>
      </c>
      <c r="BK236" s="548"/>
      <c r="BL236" s="548"/>
      <c r="BM236" s="548"/>
      <c r="BN236" s="548"/>
      <c r="BO236" s="548"/>
    </row>
    <row r="237" spans="1:67" ht="18.75" customHeight="1">
      <c r="A237" s="89"/>
      <c r="B237" s="539"/>
      <c r="C237" s="540"/>
      <c r="D237" s="540"/>
      <c r="E237" s="540"/>
      <c r="F237" s="540"/>
      <c r="G237" s="541"/>
      <c r="H237" s="542">
        <f>Calcu!C100</f>
        <v>0</v>
      </c>
      <c r="I237" s="543"/>
      <c r="J237" s="543"/>
      <c r="K237" s="543"/>
      <c r="L237" s="543"/>
      <c r="M237" s="543"/>
      <c r="N237" s="549" t="e">
        <f>Calcu!F100</f>
        <v>#VALUE!</v>
      </c>
      <c r="O237" s="549"/>
      <c r="P237" s="549"/>
      <c r="Q237" s="549"/>
      <c r="R237" s="549"/>
      <c r="S237" s="549"/>
      <c r="T237" s="549" t="e">
        <f>Calcu!G100</f>
        <v>#VALUE!</v>
      </c>
      <c r="U237" s="549"/>
      <c r="V237" s="549"/>
      <c r="W237" s="549"/>
      <c r="X237" s="549"/>
      <c r="Y237" s="549"/>
      <c r="Z237" s="548">
        <f>Calcu!I100</f>
        <v>0</v>
      </c>
      <c r="AA237" s="548"/>
      <c r="AB237" s="548"/>
      <c r="AC237" s="548"/>
      <c r="AD237" s="548"/>
      <c r="AE237" s="548"/>
      <c r="AF237" s="550">
        <f>Calcu!J100</f>
        <v>1.5270914620065603E-2</v>
      </c>
      <c r="AG237" s="550"/>
      <c r="AH237" s="550"/>
      <c r="AI237" s="550"/>
      <c r="AJ237" s="550"/>
      <c r="AK237" s="550"/>
      <c r="AL237" s="549">
        <f>Calcu!K100</f>
        <v>0</v>
      </c>
      <c r="AM237" s="549"/>
      <c r="AN237" s="549"/>
      <c r="AO237" s="549"/>
      <c r="AP237" s="549"/>
      <c r="AQ237" s="549"/>
      <c r="AR237" s="551">
        <f>Calcu!L100</f>
        <v>0</v>
      </c>
      <c r="AS237" s="551"/>
      <c r="AT237" s="551"/>
      <c r="AU237" s="551"/>
      <c r="AV237" s="551"/>
      <c r="AW237" s="551"/>
      <c r="AX237" s="547" t="e">
        <f>Calcu!M100</f>
        <v>#VALUE!</v>
      </c>
      <c r="AY237" s="547"/>
      <c r="AZ237" s="547"/>
      <c r="BA237" s="547"/>
      <c r="BB237" s="547"/>
      <c r="BC237" s="547"/>
      <c r="BD237" s="547">
        <f ca="1">Calcu!N100</f>
        <v>2</v>
      </c>
      <c r="BE237" s="547"/>
      <c r="BF237" s="547"/>
      <c r="BG237" s="547"/>
      <c r="BH237" s="547"/>
      <c r="BI237" s="547"/>
      <c r="BJ237" s="548">
        <f ca="1">Calcu!O100</f>
        <v>0</v>
      </c>
      <c r="BK237" s="548"/>
      <c r="BL237" s="548"/>
      <c r="BM237" s="548"/>
      <c r="BN237" s="548"/>
      <c r="BO237" s="548"/>
    </row>
    <row r="238" spans="1:67" ht="18.75" customHeight="1">
      <c r="A238" s="89"/>
      <c r="B238" s="533" t="s">
        <v>172</v>
      </c>
      <c r="C238" s="534"/>
      <c r="D238" s="534"/>
      <c r="E238" s="534"/>
      <c r="F238" s="534"/>
      <c r="G238" s="535"/>
      <c r="H238" s="542">
        <f>Calcu!C104</f>
        <v>0</v>
      </c>
      <c r="I238" s="543"/>
      <c r="J238" s="543"/>
      <c r="K238" s="543"/>
      <c r="L238" s="543"/>
      <c r="M238" s="543"/>
      <c r="N238" s="544"/>
      <c r="O238" s="544"/>
      <c r="P238" s="544"/>
      <c r="Q238" s="544"/>
      <c r="R238" s="544"/>
      <c r="S238" s="544"/>
      <c r="T238" s="544"/>
      <c r="U238" s="544"/>
      <c r="V238" s="544"/>
      <c r="W238" s="544"/>
      <c r="X238" s="544"/>
      <c r="Y238" s="544"/>
      <c r="Z238" s="544"/>
      <c r="AA238" s="544"/>
      <c r="AB238" s="544"/>
      <c r="AC238" s="544"/>
      <c r="AD238" s="544"/>
      <c r="AE238" s="544"/>
      <c r="AF238" s="545"/>
      <c r="AG238" s="545"/>
      <c r="AH238" s="545"/>
      <c r="AI238" s="545"/>
      <c r="AJ238" s="545"/>
      <c r="AK238" s="545"/>
      <c r="AL238" s="544"/>
      <c r="AM238" s="544"/>
      <c r="AN238" s="544"/>
      <c r="AO238" s="544"/>
      <c r="AP238" s="544"/>
      <c r="AQ238" s="544"/>
      <c r="AR238" s="544"/>
      <c r="AS238" s="544"/>
      <c r="AT238" s="544"/>
      <c r="AU238" s="544"/>
      <c r="AV238" s="544"/>
      <c r="AW238" s="544"/>
      <c r="AX238" s="546"/>
      <c r="AY238" s="546"/>
      <c r="AZ238" s="546"/>
      <c r="BA238" s="546"/>
      <c r="BB238" s="546"/>
      <c r="BC238" s="546"/>
      <c r="BD238" s="546"/>
      <c r="BE238" s="546"/>
      <c r="BF238" s="546"/>
      <c r="BG238" s="546"/>
      <c r="BH238" s="546"/>
      <c r="BI238" s="546"/>
      <c r="BJ238" s="544"/>
      <c r="BK238" s="544"/>
      <c r="BL238" s="544"/>
      <c r="BM238" s="544"/>
      <c r="BN238" s="544"/>
      <c r="BO238" s="544"/>
    </row>
    <row r="239" spans="1:67" ht="18.75" customHeight="1">
      <c r="A239" s="89"/>
      <c r="B239" s="536"/>
      <c r="C239" s="537"/>
      <c r="D239" s="537"/>
      <c r="E239" s="537"/>
      <c r="F239" s="537"/>
      <c r="G239" s="538"/>
      <c r="H239" s="542">
        <f>Calcu!C105</f>
        <v>0</v>
      </c>
      <c r="I239" s="543"/>
      <c r="J239" s="543"/>
      <c r="K239" s="543"/>
      <c r="L239" s="543"/>
      <c r="M239" s="543"/>
      <c r="N239" s="549" t="e">
        <f>Calcu!F105</f>
        <v>#VALUE!</v>
      </c>
      <c r="O239" s="549"/>
      <c r="P239" s="549"/>
      <c r="Q239" s="549"/>
      <c r="R239" s="549"/>
      <c r="S239" s="549"/>
      <c r="T239" s="549" t="e">
        <f>Calcu!G105</f>
        <v>#VALUE!</v>
      </c>
      <c r="U239" s="549"/>
      <c r="V239" s="549"/>
      <c r="W239" s="549"/>
      <c r="X239" s="549"/>
      <c r="Y239" s="549"/>
      <c r="Z239" s="548">
        <f>Calcu!I105</f>
        <v>0</v>
      </c>
      <c r="AA239" s="548"/>
      <c r="AB239" s="548"/>
      <c r="AC239" s="548"/>
      <c r="AD239" s="548"/>
      <c r="AE239" s="548"/>
      <c r="AF239" s="550">
        <f>Calcu!J105</f>
        <v>1.5270914620065603E-2</v>
      </c>
      <c r="AG239" s="550"/>
      <c r="AH239" s="550"/>
      <c r="AI239" s="550"/>
      <c r="AJ239" s="550"/>
      <c r="AK239" s="550"/>
      <c r="AL239" s="549">
        <f>Calcu!K105</f>
        <v>0</v>
      </c>
      <c r="AM239" s="549"/>
      <c r="AN239" s="549"/>
      <c r="AO239" s="549"/>
      <c r="AP239" s="549"/>
      <c r="AQ239" s="549"/>
      <c r="AR239" s="551">
        <f>Calcu!L105</f>
        <v>0</v>
      </c>
      <c r="AS239" s="551"/>
      <c r="AT239" s="551"/>
      <c r="AU239" s="551"/>
      <c r="AV239" s="551"/>
      <c r="AW239" s="551"/>
      <c r="AX239" s="547" t="e">
        <f>Calcu!M105</f>
        <v>#VALUE!</v>
      </c>
      <c r="AY239" s="547"/>
      <c r="AZ239" s="547"/>
      <c r="BA239" s="547"/>
      <c r="BB239" s="547"/>
      <c r="BC239" s="547"/>
      <c r="BD239" s="547">
        <f ca="1">Calcu!N105</f>
        <v>2</v>
      </c>
      <c r="BE239" s="547"/>
      <c r="BF239" s="547"/>
      <c r="BG239" s="547"/>
      <c r="BH239" s="547"/>
      <c r="BI239" s="547"/>
      <c r="BJ239" s="548">
        <f ca="1">Calcu!O105</f>
        <v>0</v>
      </c>
      <c r="BK239" s="548"/>
      <c r="BL239" s="548"/>
      <c r="BM239" s="548"/>
      <c r="BN239" s="548"/>
      <c r="BO239" s="548"/>
    </row>
    <row r="240" spans="1:67" ht="18.75" customHeight="1">
      <c r="A240" s="89"/>
      <c r="B240" s="536"/>
      <c r="C240" s="537"/>
      <c r="D240" s="537"/>
      <c r="E240" s="537"/>
      <c r="F240" s="537"/>
      <c r="G240" s="538"/>
      <c r="H240" s="542">
        <f>Calcu!C106</f>
        <v>0</v>
      </c>
      <c r="I240" s="543"/>
      <c r="J240" s="543"/>
      <c r="K240" s="543"/>
      <c r="L240" s="543"/>
      <c r="M240" s="543"/>
      <c r="N240" s="549" t="e">
        <f>Calcu!F106</f>
        <v>#VALUE!</v>
      </c>
      <c r="O240" s="549"/>
      <c r="P240" s="549"/>
      <c r="Q240" s="549"/>
      <c r="R240" s="549"/>
      <c r="S240" s="549"/>
      <c r="T240" s="549" t="e">
        <f>Calcu!G106</f>
        <v>#VALUE!</v>
      </c>
      <c r="U240" s="549"/>
      <c r="V240" s="549"/>
      <c r="W240" s="549"/>
      <c r="X240" s="549"/>
      <c r="Y240" s="549"/>
      <c r="Z240" s="548">
        <f>Calcu!I106</f>
        <v>0</v>
      </c>
      <c r="AA240" s="548"/>
      <c r="AB240" s="548"/>
      <c r="AC240" s="548"/>
      <c r="AD240" s="548"/>
      <c r="AE240" s="548"/>
      <c r="AF240" s="550">
        <f>Calcu!J106</f>
        <v>1.5270914620065603E-2</v>
      </c>
      <c r="AG240" s="550"/>
      <c r="AH240" s="550"/>
      <c r="AI240" s="550"/>
      <c r="AJ240" s="550"/>
      <c r="AK240" s="550"/>
      <c r="AL240" s="549">
        <f>Calcu!K106</f>
        <v>0</v>
      </c>
      <c r="AM240" s="549"/>
      <c r="AN240" s="549"/>
      <c r="AO240" s="549"/>
      <c r="AP240" s="549"/>
      <c r="AQ240" s="549"/>
      <c r="AR240" s="551">
        <f>Calcu!L106</f>
        <v>0</v>
      </c>
      <c r="AS240" s="551"/>
      <c r="AT240" s="551"/>
      <c r="AU240" s="551"/>
      <c r="AV240" s="551"/>
      <c r="AW240" s="551"/>
      <c r="AX240" s="547" t="e">
        <f>Calcu!M106</f>
        <v>#VALUE!</v>
      </c>
      <c r="AY240" s="547"/>
      <c r="AZ240" s="547"/>
      <c r="BA240" s="547"/>
      <c r="BB240" s="547"/>
      <c r="BC240" s="547"/>
      <c r="BD240" s="547">
        <f ca="1">Calcu!N106</f>
        <v>2</v>
      </c>
      <c r="BE240" s="547"/>
      <c r="BF240" s="547"/>
      <c r="BG240" s="547"/>
      <c r="BH240" s="547"/>
      <c r="BI240" s="547"/>
      <c r="BJ240" s="548">
        <f ca="1">Calcu!O106</f>
        <v>0</v>
      </c>
      <c r="BK240" s="548"/>
      <c r="BL240" s="548"/>
      <c r="BM240" s="548"/>
      <c r="BN240" s="548"/>
      <c r="BO240" s="548"/>
    </row>
    <row r="241" spans="1:67" ht="18.75" customHeight="1">
      <c r="A241" s="89"/>
      <c r="B241" s="536"/>
      <c r="C241" s="537"/>
      <c r="D241" s="537"/>
      <c r="E241" s="537"/>
      <c r="F241" s="537"/>
      <c r="G241" s="538"/>
      <c r="H241" s="542">
        <f>Calcu!C107</f>
        <v>0</v>
      </c>
      <c r="I241" s="543"/>
      <c r="J241" s="543"/>
      <c r="K241" s="543"/>
      <c r="L241" s="543"/>
      <c r="M241" s="543"/>
      <c r="N241" s="549" t="e">
        <f>Calcu!F107</f>
        <v>#VALUE!</v>
      </c>
      <c r="O241" s="549"/>
      <c r="P241" s="549"/>
      <c r="Q241" s="549"/>
      <c r="R241" s="549"/>
      <c r="S241" s="549"/>
      <c r="T241" s="549" t="e">
        <f>Calcu!G107</f>
        <v>#VALUE!</v>
      </c>
      <c r="U241" s="549"/>
      <c r="V241" s="549"/>
      <c r="W241" s="549"/>
      <c r="X241" s="549"/>
      <c r="Y241" s="549"/>
      <c r="Z241" s="548">
        <f>Calcu!I107</f>
        <v>0</v>
      </c>
      <c r="AA241" s="548"/>
      <c r="AB241" s="548"/>
      <c r="AC241" s="548"/>
      <c r="AD241" s="548"/>
      <c r="AE241" s="548"/>
      <c r="AF241" s="550">
        <f>Calcu!J107</f>
        <v>1.5270914620065603E-2</v>
      </c>
      <c r="AG241" s="550"/>
      <c r="AH241" s="550"/>
      <c r="AI241" s="550"/>
      <c r="AJ241" s="550"/>
      <c r="AK241" s="550"/>
      <c r="AL241" s="549">
        <f>Calcu!K107</f>
        <v>0</v>
      </c>
      <c r="AM241" s="549"/>
      <c r="AN241" s="549"/>
      <c r="AO241" s="549"/>
      <c r="AP241" s="549"/>
      <c r="AQ241" s="549"/>
      <c r="AR241" s="551">
        <f>Calcu!L107</f>
        <v>0</v>
      </c>
      <c r="AS241" s="551"/>
      <c r="AT241" s="551"/>
      <c r="AU241" s="551"/>
      <c r="AV241" s="551"/>
      <c r="AW241" s="551"/>
      <c r="AX241" s="547" t="e">
        <f>Calcu!M107</f>
        <v>#VALUE!</v>
      </c>
      <c r="AY241" s="547"/>
      <c r="AZ241" s="547"/>
      <c r="BA241" s="547"/>
      <c r="BB241" s="547"/>
      <c r="BC241" s="547"/>
      <c r="BD241" s="547">
        <f ca="1">Calcu!N107</f>
        <v>2</v>
      </c>
      <c r="BE241" s="547"/>
      <c r="BF241" s="547"/>
      <c r="BG241" s="547"/>
      <c r="BH241" s="547"/>
      <c r="BI241" s="547"/>
      <c r="BJ241" s="548">
        <f ca="1">Calcu!O107</f>
        <v>0</v>
      </c>
      <c r="BK241" s="548"/>
      <c r="BL241" s="548"/>
      <c r="BM241" s="548"/>
      <c r="BN241" s="548"/>
      <c r="BO241" s="548"/>
    </row>
    <row r="242" spans="1:67" ht="18.75" customHeight="1">
      <c r="A242" s="89"/>
      <c r="B242" s="536"/>
      <c r="C242" s="537"/>
      <c r="D242" s="537"/>
      <c r="E242" s="537"/>
      <c r="F242" s="537"/>
      <c r="G242" s="538"/>
      <c r="H242" s="542">
        <f>Calcu!C108</f>
        <v>0</v>
      </c>
      <c r="I242" s="543"/>
      <c r="J242" s="543"/>
      <c r="K242" s="543"/>
      <c r="L242" s="543"/>
      <c r="M242" s="543"/>
      <c r="N242" s="549" t="e">
        <f>Calcu!F108</f>
        <v>#VALUE!</v>
      </c>
      <c r="O242" s="549"/>
      <c r="P242" s="549"/>
      <c r="Q242" s="549"/>
      <c r="R242" s="549"/>
      <c r="S242" s="549"/>
      <c r="T242" s="549" t="e">
        <f>Calcu!G108</f>
        <v>#VALUE!</v>
      </c>
      <c r="U242" s="549"/>
      <c r="V242" s="549"/>
      <c r="W242" s="549"/>
      <c r="X242" s="549"/>
      <c r="Y242" s="549"/>
      <c r="Z242" s="548">
        <f>Calcu!I108</f>
        <v>0</v>
      </c>
      <c r="AA242" s="548"/>
      <c r="AB242" s="548"/>
      <c r="AC242" s="548"/>
      <c r="AD242" s="548"/>
      <c r="AE242" s="548"/>
      <c r="AF242" s="550">
        <f>Calcu!J108</f>
        <v>1.5270914620065603E-2</v>
      </c>
      <c r="AG242" s="550"/>
      <c r="AH242" s="550"/>
      <c r="AI242" s="550"/>
      <c r="AJ242" s="550"/>
      <c r="AK242" s="550"/>
      <c r="AL242" s="549">
        <f>Calcu!K108</f>
        <v>0</v>
      </c>
      <c r="AM242" s="549"/>
      <c r="AN242" s="549"/>
      <c r="AO242" s="549"/>
      <c r="AP242" s="549"/>
      <c r="AQ242" s="549"/>
      <c r="AR242" s="551">
        <f>Calcu!L108</f>
        <v>0</v>
      </c>
      <c r="AS242" s="551"/>
      <c r="AT242" s="551"/>
      <c r="AU242" s="551"/>
      <c r="AV242" s="551"/>
      <c r="AW242" s="551"/>
      <c r="AX242" s="547" t="e">
        <f>Calcu!M108</f>
        <v>#VALUE!</v>
      </c>
      <c r="AY242" s="547"/>
      <c r="AZ242" s="547"/>
      <c r="BA242" s="547"/>
      <c r="BB242" s="547"/>
      <c r="BC242" s="547"/>
      <c r="BD242" s="547">
        <f ca="1">Calcu!N108</f>
        <v>2</v>
      </c>
      <c r="BE242" s="547"/>
      <c r="BF242" s="547"/>
      <c r="BG242" s="547"/>
      <c r="BH242" s="547"/>
      <c r="BI242" s="547"/>
      <c r="BJ242" s="548">
        <f ca="1">Calcu!O108</f>
        <v>0</v>
      </c>
      <c r="BK242" s="548"/>
      <c r="BL242" s="548"/>
      <c r="BM242" s="548"/>
      <c r="BN242" s="548"/>
      <c r="BO242" s="548"/>
    </row>
    <row r="243" spans="1:67" ht="18.75" customHeight="1">
      <c r="A243" s="89"/>
      <c r="B243" s="536"/>
      <c r="C243" s="537"/>
      <c r="D243" s="537"/>
      <c r="E243" s="537"/>
      <c r="F243" s="537"/>
      <c r="G243" s="538"/>
      <c r="H243" s="542">
        <f>Calcu!C109</f>
        <v>0</v>
      </c>
      <c r="I243" s="543"/>
      <c r="J243" s="543"/>
      <c r="K243" s="543"/>
      <c r="L243" s="543"/>
      <c r="M243" s="543"/>
      <c r="N243" s="549" t="e">
        <f>Calcu!F109</f>
        <v>#VALUE!</v>
      </c>
      <c r="O243" s="549"/>
      <c r="P243" s="549"/>
      <c r="Q243" s="549"/>
      <c r="R243" s="549"/>
      <c r="S243" s="549"/>
      <c r="T243" s="549" t="e">
        <f>Calcu!G109</f>
        <v>#VALUE!</v>
      </c>
      <c r="U243" s="549"/>
      <c r="V243" s="549"/>
      <c r="W243" s="549"/>
      <c r="X243" s="549"/>
      <c r="Y243" s="549"/>
      <c r="Z243" s="548">
        <f>Calcu!I109</f>
        <v>0</v>
      </c>
      <c r="AA243" s="548"/>
      <c r="AB243" s="548"/>
      <c r="AC243" s="548"/>
      <c r="AD243" s="548"/>
      <c r="AE243" s="548"/>
      <c r="AF243" s="550">
        <f>Calcu!J109</f>
        <v>1.5270914620065603E-2</v>
      </c>
      <c r="AG243" s="550"/>
      <c r="AH243" s="550"/>
      <c r="AI243" s="550"/>
      <c r="AJ243" s="550"/>
      <c r="AK243" s="550"/>
      <c r="AL243" s="549">
        <f>Calcu!K109</f>
        <v>0</v>
      </c>
      <c r="AM243" s="549"/>
      <c r="AN243" s="549"/>
      <c r="AO243" s="549"/>
      <c r="AP243" s="549"/>
      <c r="AQ243" s="549"/>
      <c r="AR243" s="551">
        <f>Calcu!L109</f>
        <v>0</v>
      </c>
      <c r="AS243" s="551"/>
      <c r="AT243" s="551"/>
      <c r="AU243" s="551"/>
      <c r="AV243" s="551"/>
      <c r="AW243" s="551"/>
      <c r="AX243" s="547" t="e">
        <f>Calcu!M109</f>
        <v>#VALUE!</v>
      </c>
      <c r="AY243" s="547"/>
      <c r="AZ243" s="547"/>
      <c r="BA243" s="547"/>
      <c r="BB243" s="547"/>
      <c r="BC243" s="547"/>
      <c r="BD243" s="547">
        <f ca="1">Calcu!N109</f>
        <v>2</v>
      </c>
      <c r="BE243" s="547"/>
      <c r="BF243" s="547"/>
      <c r="BG243" s="547"/>
      <c r="BH243" s="547"/>
      <c r="BI243" s="547"/>
      <c r="BJ243" s="548">
        <f ca="1">Calcu!O109</f>
        <v>0</v>
      </c>
      <c r="BK243" s="548"/>
      <c r="BL243" s="548"/>
      <c r="BM243" s="548"/>
      <c r="BN243" s="548"/>
      <c r="BO243" s="548"/>
    </row>
    <row r="244" spans="1:67" ht="18.75" customHeight="1">
      <c r="A244" s="89"/>
      <c r="B244" s="536"/>
      <c r="C244" s="537"/>
      <c r="D244" s="537"/>
      <c r="E244" s="537"/>
      <c r="F244" s="537"/>
      <c r="G244" s="538"/>
      <c r="H244" s="542">
        <f>Calcu!C110</f>
        <v>0</v>
      </c>
      <c r="I244" s="543"/>
      <c r="J244" s="543"/>
      <c r="K244" s="543"/>
      <c r="L244" s="543"/>
      <c r="M244" s="543"/>
      <c r="N244" s="549" t="e">
        <f>Calcu!F110</f>
        <v>#VALUE!</v>
      </c>
      <c r="O244" s="549"/>
      <c r="P244" s="549"/>
      <c r="Q244" s="549"/>
      <c r="R244" s="549"/>
      <c r="S244" s="549"/>
      <c r="T244" s="549" t="e">
        <f>Calcu!G110</f>
        <v>#VALUE!</v>
      </c>
      <c r="U244" s="549"/>
      <c r="V244" s="549"/>
      <c r="W244" s="549"/>
      <c r="X244" s="549"/>
      <c r="Y244" s="549"/>
      <c r="Z244" s="548">
        <f>Calcu!I110</f>
        <v>0</v>
      </c>
      <c r="AA244" s="548"/>
      <c r="AB244" s="548"/>
      <c r="AC244" s="548"/>
      <c r="AD244" s="548"/>
      <c r="AE244" s="548"/>
      <c r="AF244" s="550">
        <f>Calcu!J110</f>
        <v>1.5270914620065603E-2</v>
      </c>
      <c r="AG244" s="550"/>
      <c r="AH244" s="550"/>
      <c r="AI244" s="550"/>
      <c r="AJ244" s="550"/>
      <c r="AK244" s="550"/>
      <c r="AL244" s="549">
        <f>Calcu!K110</f>
        <v>0</v>
      </c>
      <c r="AM244" s="549"/>
      <c r="AN244" s="549"/>
      <c r="AO244" s="549"/>
      <c r="AP244" s="549"/>
      <c r="AQ244" s="549"/>
      <c r="AR244" s="551">
        <f>Calcu!L110</f>
        <v>0</v>
      </c>
      <c r="AS244" s="551"/>
      <c r="AT244" s="551"/>
      <c r="AU244" s="551"/>
      <c r="AV244" s="551"/>
      <c r="AW244" s="551"/>
      <c r="AX244" s="547" t="e">
        <f>Calcu!M110</f>
        <v>#VALUE!</v>
      </c>
      <c r="AY244" s="547"/>
      <c r="AZ244" s="547"/>
      <c r="BA244" s="547"/>
      <c r="BB244" s="547"/>
      <c r="BC244" s="547"/>
      <c r="BD244" s="547">
        <f ca="1">Calcu!N110</f>
        <v>2</v>
      </c>
      <c r="BE244" s="547"/>
      <c r="BF244" s="547"/>
      <c r="BG244" s="547"/>
      <c r="BH244" s="547"/>
      <c r="BI244" s="547"/>
      <c r="BJ244" s="548">
        <f ca="1">Calcu!O110</f>
        <v>0</v>
      </c>
      <c r="BK244" s="548"/>
      <c r="BL244" s="548"/>
      <c r="BM244" s="548"/>
      <c r="BN244" s="548"/>
      <c r="BO244" s="548"/>
    </row>
    <row r="245" spans="1:67" ht="18.75" customHeight="1">
      <c r="A245" s="89"/>
      <c r="B245" s="536"/>
      <c r="C245" s="537"/>
      <c r="D245" s="537"/>
      <c r="E245" s="537"/>
      <c r="F245" s="537"/>
      <c r="G245" s="538"/>
      <c r="H245" s="542">
        <f>Calcu!C111</f>
        <v>0</v>
      </c>
      <c r="I245" s="543"/>
      <c r="J245" s="543"/>
      <c r="K245" s="543"/>
      <c r="L245" s="543"/>
      <c r="M245" s="543"/>
      <c r="N245" s="549" t="e">
        <f>Calcu!F111</f>
        <v>#VALUE!</v>
      </c>
      <c r="O245" s="549"/>
      <c r="P245" s="549"/>
      <c r="Q245" s="549"/>
      <c r="R245" s="549"/>
      <c r="S245" s="549"/>
      <c r="T245" s="549" t="e">
        <f>Calcu!G111</f>
        <v>#VALUE!</v>
      </c>
      <c r="U245" s="549"/>
      <c r="V245" s="549"/>
      <c r="W245" s="549"/>
      <c r="X245" s="549"/>
      <c r="Y245" s="549"/>
      <c r="Z245" s="548">
        <f>Calcu!I111</f>
        <v>0</v>
      </c>
      <c r="AA245" s="548"/>
      <c r="AB245" s="548"/>
      <c r="AC245" s="548"/>
      <c r="AD245" s="548"/>
      <c r="AE245" s="548"/>
      <c r="AF245" s="550">
        <f>Calcu!J111</f>
        <v>1.5270914620065603E-2</v>
      </c>
      <c r="AG245" s="550"/>
      <c r="AH245" s="550"/>
      <c r="AI245" s="550"/>
      <c r="AJ245" s="550"/>
      <c r="AK245" s="550"/>
      <c r="AL245" s="549">
        <f>Calcu!K111</f>
        <v>0</v>
      </c>
      <c r="AM245" s="549"/>
      <c r="AN245" s="549"/>
      <c r="AO245" s="549"/>
      <c r="AP245" s="549"/>
      <c r="AQ245" s="549"/>
      <c r="AR245" s="551">
        <f>Calcu!L111</f>
        <v>0</v>
      </c>
      <c r="AS245" s="551"/>
      <c r="AT245" s="551"/>
      <c r="AU245" s="551"/>
      <c r="AV245" s="551"/>
      <c r="AW245" s="551"/>
      <c r="AX245" s="547" t="e">
        <f>Calcu!M111</f>
        <v>#VALUE!</v>
      </c>
      <c r="AY245" s="547"/>
      <c r="AZ245" s="547"/>
      <c r="BA245" s="547"/>
      <c r="BB245" s="547"/>
      <c r="BC245" s="547"/>
      <c r="BD245" s="547">
        <f ca="1">Calcu!N111</f>
        <v>2</v>
      </c>
      <c r="BE245" s="547"/>
      <c r="BF245" s="547"/>
      <c r="BG245" s="547"/>
      <c r="BH245" s="547"/>
      <c r="BI245" s="547"/>
      <c r="BJ245" s="548">
        <f ca="1">Calcu!O111</f>
        <v>0</v>
      </c>
      <c r="BK245" s="548"/>
      <c r="BL245" s="548"/>
      <c r="BM245" s="548"/>
      <c r="BN245" s="548"/>
      <c r="BO245" s="548"/>
    </row>
    <row r="246" spans="1:67" ht="18.75" customHeight="1">
      <c r="A246" s="89"/>
      <c r="B246" s="536"/>
      <c r="C246" s="537"/>
      <c r="D246" s="537"/>
      <c r="E246" s="537"/>
      <c r="F246" s="537"/>
      <c r="G246" s="538"/>
      <c r="H246" s="542">
        <f>Calcu!C112</f>
        <v>0</v>
      </c>
      <c r="I246" s="543"/>
      <c r="J246" s="543"/>
      <c r="K246" s="543"/>
      <c r="L246" s="543"/>
      <c r="M246" s="543"/>
      <c r="N246" s="549" t="e">
        <f>Calcu!F112</f>
        <v>#VALUE!</v>
      </c>
      <c r="O246" s="549"/>
      <c r="P246" s="549"/>
      <c r="Q246" s="549"/>
      <c r="R246" s="549"/>
      <c r="S246" s="549"/>
      <c r="T246" s="549" t="e">
        <f>Calcu!G112</f>
        <v>#VALUE!</v>
      </c>
      <c r="U246" s="549"/>
      <c r="V246" s="549"/>
      <c r="W246" s="549"/>
      <c r="X246" s="549"/>
      <c r="Y246" s="549"/>
      <c r="Z246" s="548">
        <f>Calcu!I112</f>
        <v>0</v>
      </c>
      <c r="AA246" s="548"/>
      <c r="AB246" s="548"/>
      <c r="AC246" s="548"/>
      <c r="AD246" s="548"/>
      <c r="AE246" s="548"/>
      <c r="AF246" s="550">
        <f>Calcu!J112</f>
        <v>1.5270914620065603E-2</v>
      </c>
      <c r="AG246" s="550"/>
      <c r="AH246" s="550"/>
      <c r="AI246" s="550"/>
      <c r="AJ246" s="550"/>
      <c r="AK246" s="550"/>
      <c r="AL246" s="549">
        <f>Calcu!K112</f>
        <v>0</v>
      </c>
      <c r="AM246" s="549"/>
      <c r="AN246" s="549"/>
      <c r="AO246" s="549"/>
      <c r="AP246" s="549"/>
      <c r="AQ246" s="549"/>
      <c r="AR246" s="551">
        <f>Calcu!L112</f>
        <v>0</v>
      </c>
      <c r="AS246" s="551"/>
      <c r="AT246" s="551"/>
      <c r="AU246" s="551"/>
      <c r="AV246" s="551"/>
      <c r="AW246" s="551"/>
      <c r="AX246" s="547" t="e">
        <f>Calcu!M112</f>
        <v>#VALUE!</v>
      </c>
      <c r="AY246" s="547"/>
      <c r="AZ246" s="547"/>
      <c r="BA246" s="547"/>
      <c r="BB246" s="547"/>
      <c r="BC246" s="547"/>
      <c r="BD246" s="547">
        <f ca="1">Calcu!N112</f>
        <v>2</v>
      </c>
      <c r="BE246" s="547"/>
      <c r="BF246" s="547"/>
      <c r="BG246" s="547"/>
      <c r="BH246" s="547"/>
      <c r="BI246" s="547"/>
      <c r="BJ246" s="548">
        <f ca="1">Calcu!O112</f>
        <v>0</v>
      </c>
      <c r="BK246" s="548"/>
      <c r="BL246" s="548"/>
      <c r="BM246" s="548"/>
      <c r="BN246" s="548"/>
      <c r="BO246" s="548"/>
    </row>
    <row r="247" spans="1:67" ht="18.75" customHeight="1">
      <c r="A247" s="89"/>
      <c r="B247" s="536"/>
      <c r="C247" s="537"/>
      <c r="D247" s="537"/>
      <c r="E247" s="537"/>
      <c r="F247" s="537"/>
      <c r="G247" s="538"/>
      <c r="H247" s="542">
        <f>Calcu!C113</f>
        <v>0</v>
      </c>
      <c r="I247" s="543"/>
      <c r="J247" s="543"/>
      <c r="K247" s="543"/>
      <c r="L247" s="543"/>
      <c r="M247" s="543"/>
      <c r="N247" s="549" t="e">
        <f>Calcu!F113</f>
        <v>#VALUE!</v>
      </c>
      <c r="O247" s="549"/>
      <c r="P247" s="549"/>
      <c r="Q247" s="549"/>
      <c r="R247" s="549"/>
      <c r="S247" s="549"/>
      <c r="T247" s="549" t="e">
        <f>Calcu!G113</f>
        <v>#VALUE!</v>
      </c>
      <c r="U247" s="549"/>
      <c r="V247" s="549"/>
      <c r="W247" s="549"/>
      <c r="X247" s="549"/>
      <c r="Y247" s="549"/>
      <c r="Z247" s="548">
        <f>Calcu!I113</f>
        <v>0</v>
      </c>
      <c r="AA247" s="548"/>
      <c r="AB247" s="548"/>
      <c r="AC247" s="548"/>
      <c r="AD247" s="548"/>
      <c r="AE247" s="548"/>
      <c r="AF247" s="550">
        <f>Calcu!J113</f>
        <v>1.5270914620065603E-2</v>
      </c>
      <c r="AG247" s="550"/>
      <c r="AH247" s="550"/>
      <c r="AI247" s="550"/>
      <c r="AJ247" s="550"/>
      <c r="AK247" s="550"/>
      <c r="AL247" s="549">
        <f>Calcu!K113</f>
        <v>0</v>
      </c>
      <c r="AM247" s="549"/>
      <c r="AN247" s="549"/>
      <c r="AO247" s="549"/>
      <c r="AP247" s="549"/>
      <c r="AQ247" s="549"/>
      <c r="AR247" s="551">
        <f>Calcu!L113</f>
        <v>0</v>
      </c>
      <c r="AS247" s="551"/>
      <c r="AT247" s="551"/>
      <c r="AU247" s="551"/>
      <c r="AV247" s="551"/>
      <c r="AW247" s="551"/>
      <c r="AX247" s="547" t="e">
        <f>Calcu!M113</f>
        <v>#VALUE!</v>
      </c>
      <c r="AY247" s="547"/>
      <c r="AZ247" s="547"/>
      <c r="BA247" s="547"/>
      <c r="BB247" s="547"/>
      <c r="BC247" s="547"/>
      <c r="BD247" s="547">
        <f ca="1">Calcu!N113</f>
        <v>2</v>
      </c>
      <c r="BE247" s="547"/>
      <c r="BF247" s="547"/>
      <c r="BG247" s="547"/>
      <c r="BH247" s="547"/>
      <c r="BI247" s="547"/>
      <c r="BJ247" s="548">
        <f ca="1">Calcu!O113</f>
        <v>0</v>
      </c>
      <c r="BK247" s="548"/>
      <c r="BL247" s="548"/>
      <c r="BM247" s="548"/>
      <c r="BN247" s="548"/>
      <c r="BO247" s="548"/>
    </row>
    <row r="248" spans="1:67" ht="18.75" customHeight="1">
      <c r="A248" s="89"/>
      <c r="B248" s="536"/>
      <c r="C248" s="537"/>
      <c r="D248" s="537"/>
      <c r="E248" s="537"/>
      <c r="F248" s="537"/>
      <c r="G248" s="538"/>
      <c r="H248" s="542">
        <f>Calcu!C114</f>
        <v>0</v>
      </c>
      <c r="I248" s="543"/>
      <c r="J248" s="543"/>
      <c r="K248" s="543"/>
      <c r="L248" s="543"/>
      <c r="M248" s="543"/>
      <c r="N248" s="549" t="e">
        <f>Calcu!F114</f>
        <v>#VALUE!</v>
      </c>
      <c r="O248" s="549"/>
      <c r="P248" s="549"/>
      <c r="Q248" s="549"/>
      <c r="R248" s="549"/>
      <c r="S248" s="549"/>
      <c r="T248" s="549" t="e">
        <f>Calcu!G114</f>
        <v>#VALUE!</v>
      </c>
      <c r="U248" s="549"/>
      <c r="V248" s="549"/>
      <c r="W248" s="549"/>
      <c r="X248" s="549"/>
      <c r="Y248" s="549"/>
      <c r="Z248" s="548">
        <f>Calcu!I114</f>
        <v>0</v>
      </c>
      <c r="AA248" s="548"/>
      <c r="AB248" s="548"/>
      <c r="AC248" s="548"/>
      <c r="AD248" s="548"/>
      <c r="AE248" s="548"/>
      <c r="AF248" s="550">
        <f>Calcu!J114</f>
        <v>1.5270914620065603E-2</v>
      </c>
      <c r="AG248" s="550"/>
      <c r="AH248" s="550"/>
      <c r="AI248" s="550"/>
      <c r="AJ248" s="550"/>
      <c r="AK248" s="550"/>
      <c r="AL248" s="549">
        <f>Calcu!K114</f>
        <v>0</v>
      </c>
      <c r="AM248" s="549"/>
      <c r="AN248" s="549"/>
      <c r="AO248" s="549"/>
      <c r="AP248" s="549"/>
      <c r="AQ248" s="549"/>
      <c r="AR248" s="551">
        <f>Calcu!L114</f>
        <v>0</v>
      </c>
      <c r="AS248" s="551"/>
      <c r="AT248" s="551"/>
      <c r="AU248" s="551"/>
      <c r="AV248" s="551"/>
      <c r="AW248" s="551"/>
      <c r="AX248" s="547" t="e">
        <f>Calcu!M114</f>
        <v>#VALUE!</v>
      </c>
      <c r="AY248" s="547"/>
      <c r="AZ248" s="547"/>
      <c r="BA248" s="547"/>
      <c r="BB248" s="547"/>
      <c r="BC248" s="547"/>
      <c r="BD248" s="547">
        <f ca="1">Calcu!N114</f>
        <v>2</v>
      </c>
      <c r="BE248" s="547"/>
      <c r="BF248" s="547"/>
      <c r="BG248" s="547"/>
      <c r="BH248" s="547"/>
      <c r="BI248" s="547"/>
      <c r="BJ248" s="548">
        <f ca="1">Calcu!O114</f>
        <v>0</v>
      </c>
      <c r="BK248" s="548"/>
      <c r="BL248" s="548"/>
      <c r="BM248" s="548"/>
      <c r="BN248" s="548"/>
      <c r="BO248" s="548"/>
    </row>
    <row r="249" spans="1:67" ht="18.75" customHeight="1">
      <c r="A249" s="89"/>
      <c r="B249" s="536"/>
      <c r="C249" s="537"/>
      <c r="D249" s="537"/>
      <c r="E249" s="537"/>
      <c r="F249" s="537"/>
      <c r="G249" s="538"/>
      <c r="H249" s="542">
        <f>Calcu!C115</f>
        <v>0</v>
      </c>
      <c r="I249" s="543"/>
      <c r="J249" s="543"/>
      <c r="K249" s="543"/>
      <c r="L249" s="543"/>
      <c r="M249" s="543"/>
      <c r="N249" s="549" t="e">
        <f>Calcu!F115</f>
        <v>#VALUE!</v>
      </c>
      <c r="O249" s="549"/>
      <c r="P249" s="549"/>
      <c r="Q249" s="549"/>
      <c r="R249" s="549"/>
      <c r="S249" s="549"/>
      <c r="T249" s="549" t="e">
        <f>Calcu!G115</f>
        <v>#VALUE!</v>
      </c>
      <c r="U249" s="549"/>
      <c r="V249" s="549"/>
      <c r="W249" s="549"/>
      <c r="X249" s="549"/>
      <c r="Y249" s="549"/>
      <c r="Z249" s="548">
        <f>Calcu!I115</f>
        <v>0</v>
      </c>
      <c r="AA249" s="548"/>
      <c r="AB249" s="548"/>
      <c r="AC249" s="548"/>
      <c r="AD249" s="548"/>
      <c r="AE249" s="548"/>
      <c r="AF249" s="550">
        <f>Calcu!J115</f>
        <v>1.5270914620065603E-2</v>
      </c>
      <c r="AG249" s="550"/>
      <c r="AH249" s="550"/>
      <c r="AI249" s="550"/>
      <c r="AJ249" s="550"/>
      <c r="AK249" s="550"/>
      <c r="AL249" s="549">
        <f>Calcu!K115</f>
        <v>0</v>
      </c>
      <c r="AM249" s="549"/>
      <c r="AN249" s="549"/>
      <c r="AO249" s="549"/>
      <c r="AP249" s="549"/>
      <c r="AQ249" s="549"/>
      <c r="AR249" s="551">
        <f>Calcu!L115</f>
        <v>0</v>
      </c>
      <c r="AS249" s="551"/>
      <c r="AT249" s="551"/>
      <c r="AU249" s="551"/>
      <c r="AV249" s="551"/>
      <c r="AW249" s="551"/>
      <c r="AX249" s="547" t="e">
        <f>Calcu!M115</f>
        <v>#VALUE!</v>
      </c>
      <c r="AY249" s="547"/>
      <c r="AZ249" s="547"/>
      <c r="BA249" s="547"/>
      <c r="BB249" s="547"/>
      <c r="BC249" s="547"/>
      <c r="BD249" s="547">
        <f ca="1">Calcu!N115</f>
        <v>2</v>
      </c>
      <c r="BE249" s="547"/>
      <c r="BF249" s="547"/>
      <c r="BG249" s="547"/>
      <c r="BH249" s="547"/>
      <c r="BI249" s="547"/>
      <c r="BJ249" s="548">
        <f ca="1">Calcu!O115</f>
        <v>0</v>
      </c>
      <c r="BK249" s="548"/>
      <c r="BL249" s="548"/>
      <c r="BM249" s="548"/>
      <c r="BN249" s="548"/>
      <c r="BO249" s="548"/>
    </row>
    <row r="250" spans="1:67" ht="18.75" customHeight="1">
      <c r="A250" s="89"/>
      <c r="B250" s="536"/>
      <c r="C250" s="537"/>
      <c r="D250" s="537"/>
      <c r="E250" s="537"/>
      <c r="F250" s="537"/>
      <c r="G250" s="538"/>
      <c r="H250" s="542">
        <f>Calcu!C116</f>
        <v>0</v>
      </c>
      <c r="I250" s="543"/>
      <c r="J250" s="543"/>
      <c r="K250" s="543"/>
      <c r="L250" s="543"/>
      <c r="M250" s="543"/>
      <c r="N250" s="549" t="e">
        <f>Calcu!F116</f>
        <v>#VALUE!</v>
      </c>
      <c r="O250" s="549"/>
      <c r="P250" s="549"/>
      <c r="Q250" s="549"/>
      <c r="R250" s="549"/>
      <c r="S250" s="549"/>
      <c r="T250" s="549" t="e">
        <f>Calcu!G116</f>
        <v>#VALUE!</v>
      </c>
      <c r="U250" s="549"/>
      <c r="V250" s="549"/>
      <c r="W250" s="549"/>
      <c r="X250" s="549"/>
      <c r="Y250" s="549"/>
      <c r="Z250" s="548">
        <f>Calcu!I116</f>
        <v>0</v>
      </c>
      <c r="AA250" s="548"/>
      <c r="AB250" s="548"/>
      <c r="AC250" s="548"/>
      <c r="AD250" s="548"/>
      <c r="AE250" s="548"/>
      <c r="AF250" s="550">
        <f>Calcu!J116</f>
        <v>1.5270914620065603E-2</v>
      </c>
      <c r="AG250" s="550"/>
      <c r="AH250" s="550"/>
      <c r="AI250" s="550"/>
      <c r="AJ250" s="550"/>
      <c r="AK250" s="550"/>
      <c r="AL250" s="549">
        <f>Calcu!K116</f>
        <v>0</v>
      </c>
      <c r="AM250" s="549"/>
      <c r="AN250" s="549"/>
      <c r="AO250" s="549"/>
      <c r="AP250" s="549"/>
      <c r="AQ250" s="549"/>
      <c r="AR250" s="551">
        <f>Calcu!L116</f>
        <v>0</v>
      </c>
      <c r="AS250" s="551"/>
      <c r="AT250" s="551"/>
      <c r="AU250" s="551"/>
      <c r="AV250" s="551"/>
      <c r="AW250" s="551"/>
      <c r="AX250" s="547" t="e">
        <f>Calcu!M116</f>
        <v>#VALUE!</v>
      </c>
      <c r="AY250" s="547"/>
      <c r="AZ250" s="547"/>
      <c r="BA250" s="547"/>
      <c r="BB250" s="547"/>
      <c r="BC250" s="547"/>
      <c r="BD250" s="547">
        <f ca="1">Calcu!N116</f>
        <v>2</v>
      </c>
      <c r="BE250" s="547"/>
      <c r="BF250" s="547"/>
      <c r="BG250" s="547"/>
      <c r="BH250" s="547"/>
      <c r="BI250" s="547"/>
      <c r="BJ250" s="548">
        <f ca="1">Calcu!O116</f>
        <v>0</v>
      </c>
      <c r="BK250" s="548"/>
      <c r="BL250" s="548"/>
      <c r="BM250" s="548"/>
      <c r="BN250" s="548"/>
      <c r="BO250" s="548"/>
    </row>
    <row r="251" spans="1:67" ht="18.75" customHeight="1">
      <c r="A251" s="89"/>
      <c r="B251" s="536"/>
      <c r="C251" s="537"/>
      <c r="D251" s="537"/>
      <c r="E251" s="537"/>
      <c r="F251" s="537"/>
      <c r="G251" s="538"/>
      <c r="H251" s="542">
        <f>Calcu!C117</f>
        <v>0</v>
      </c>
      <c r="I251" s="543"/>
      <c r="J251" s="543"/>
      <c r="K251" s="543"/>
      <c r="L251" s="543"/>
      <c r="M251" s="543"/>
      <c r="N251" s="549" t="e">
        <f>Calcu!F117</f>
        <v>#VALUE!</v>
      </c>
      <c r="O251" s="549"/>
      <c r="P251" s="549"/>
      <c r="Q251" s="549"/>
      <c r="R251" s="549"/>
      <c r="S251" s="549"/>
      <c r="T251" s="549" t="e">
        <f>Calcu!G117</f>
        <v>#VALUE!</v>
      </c>
      <c r="U251" s="549"/>
      <c r="V251" s="549"/>
      <c r="W251" s="549"/>
      <c r="X251" s="549"/>
      <c r="Y251" s="549"/>
      <c r="Z251" s="548">
        <f>Calcu!I117</f>
        <v>0</v>
      </c>
      <c r="AA251" s="548"/>
      <c r="AB251" s="548"/>
      <c r="AC251" s="548"/>
      <c r="AD251" s="548"/>
      <c r="AE251" s="548"/>
      <c r="AF251" s="550">
        <f>Calcu!J117</f>
        <v>1.5270914620065603E-2</v>
      </c>
      <c r="AG251" s="550"/>
      <c r="AH251" s="550"/>
      <c r="AI251" s="550"/>
      <c r="AJ251" s="550"/>
      <c r="AK251" s="550"/>
      <c r="AL251" s="549">
        <f>Calcu!K117</f>
        <v>0</v>
      </c>
      <c r="AM251" s="549"/>
      <c r="AN251" s="549"/>
      <c r="AO251" s="549"/>
      <c r="AP251" s="549"/>
      <c r="AQ251" s="549"/>
      <c r="AR251" s="551">
        <f>Calcu!L117</f>
        <v>0</v>
      </c>
      <c r="AS251" s="551"/>
      <c r="AT251" s="551"/>
      <c r="AU251" s="551"/>
      <c r="AV251" s="551"/>
      <c r="AW251" s="551"/>
      <c r="AX251" s="547" t="e">
        <f>Calcu!M117</f>
        <v>#VALUE!</v>
      </c>
      <c r="AY251" s="547"/>
      <c r="AZ251" s="547"/>
      <c r="BA251" s="547"/>
      <c r="BB251" s="547"/>
      <c r="BC251" s="547"/>
      <c r="BD251" s="547">
        <f ca="1">Calcu!N117</f>
        <v>2</v>
      </c>
      <c r="BE251" s="547"/>
      <c r="BF251" s="547"/>
      <c r="BG251" s="547"/>
      <c r="BH251" s="547"/>
      <c r="BI251" s="547"/>
      <c r="BJ251" s="548">
        <f ca="1">Calcu!O117</f>
        <v>0</v>
      </c>
      <c r="BK251" s="548"/>
      <c r="BL251" s="548"/>
      <c r="BM251" s="548"/>
      <c r="BN251" s="548"/>
      <c r="BO251" s="548"/>
    </row>
    <row r="252" spans="1:67" ht="18.75" customHeight="1">
      <c r="A252" s="89"/>
      <c r="B252" s="536"/>
      <c r="C252" s="537"/>
      <c r="D252" s="537"/>
      <c r="E252" s="537"/>
      <c r="F252" s="537"/>
      <c r="G252" s="538"/>
      <c r="H252" s="542">
        <f>Calcu!C118</f>
        <v>0</v>
      </c>
      <c r="I252" s="543"/>
      <c r="J252" s="543"/>
      <c r="K252" s="543"/>
      <c r="L252" s="543"/>
      <c r="M252" s="543"/>
      <c r="N252" s="549" t="e">
        <f>Calcu!F118</f>
        <v>#VALUE!</v>
      </c>
      <c r="O252" s="549"/>
      <c r="P252" s="549"/>
      <c r="Q252" s="549"/>
      <c r="R252" s="549"/>
      <c r="S252" s="549"/>
      <c r="T252" s="549" t="e">
        <f>Calcu!G118</f>
        <v>#VALUE!</v>
      </c>
      <c r="U252" s="549"/>
      <c r="V252" s="549"/>
      <c r="W252" s="549"/>
      <c r="X252" s="549"/>
      <c r="Y252" s="549"/>
      <c r="Z252" s="548">
        <f>Calcu!I118</f>
        <v>0</v>
      </c>
      <c r="AA252" s="548"/>
      <c r="AB252" s="548"/>
      <c r="AC252" s="548"/>
      <c r="AD252" s="548"/>
      <c r="AE252" s="548"/>
      <c r="AF252" s="550">
        <f>Calcu!J118</f>
        <v>1.5270914620065603E-2</v>
      </c>
      <c r="AG252" s="550"/>
      <c r="AH252" s="550"/>
      <c r="AI252" s="550"/>
      <c r="AJ252" s="550"/>
      <c r="AK252" s="550"/>
      <c r="AL252" s="549">
        <f>Calcu!K118</f>
        <v>0</v>
      </c>
      <c r="AM252" s="549"/>
      <c r="AN252" s="549"/>
      <c r="AO252" s="549"/>
      <c r="AP252" s="549"/>
      <c r="AQ252" s="549"/>
      <c r="AR252" s="551">
        <f>Calcu!L118</f>
        <v>0</v>
      </c>
      <c r="AS252" s="551"/>
      <c r="AT252" s="551"/>
      <c r="AU252" s="551"/>
      <c r="AV252" s="551"/>
      <c r="AW252" s="551"/>
      <c r="AX252" s="547" t="e">
        <f>Calcu!M118</f>
        <v>#VALUE!</v>
      </c>
      <c r="AY252" s="547"/>
      <c r="AZ252" s="547"/>
      <c r="BA252" s="547"/>
      <c r="BB252" s="547"/>
      <c r="BC252" s="547"/>
      <c r="BD252" s="547">
        <f ca="1">Calcu!N118</f>
        <v>2</v>
      </c>
      <c r="BE252" s="547"/>
      <c r="BF252" s="547"/>
      <c r="BG252" s="547"/>
      <c r="BH252" s="547"/>
      <c r="BI252" s="547"/>
      <c r="BJ252" s="548">
        <f ca="1">Calcu!O118</f>
        <v>0</v>
      </c>
      <c r="BK252" s="548"/>
      <c r="BL252" s="548"/>
      <c r="BM252" s="548"/>
      <c r="BN252" s="548"/>
      <c r="BO252" s="548"/>
    </row>
    <row r="253" spans="1:67" ht="18.75" customHeight="1">
      <c r="A253" s="89"/>
      <c r="B253" s="536"/>
      <c r="C253" s="537"/>
      <c r="D253" s="537"/>
      <c r="E253" s="537"/>
      <c r="F253" s="537"/>
      <c r="G253" s="538"/>
      <c r="H253" s="542">
        <f>Calcu!C119</f>
        <v>0</v>
      </c>
      <c r="I253" s="543"/>
      <c r="J253" s="543"/>
      <c r="K253" s="543"/>
      <c r="L253" s="543"/>
      <c r="M253" s="543"/>
      <c r="N253" s="549" t="e">
        <f>Calcu!F119</f>
        <v>#VALUE!</v>
      </c>
      <c r="O253" s="549"/>
      <c r="P253" s="549"/>
      <c r="Q253" s="549"/>
      <c r="R253" s="549"/>
      <c r="S253" s="549"/>
      <c r="T253" s="549" t="e">
        <f>Calcu!G119</f>
        <v>#VALUE!</v>
      </c>
      <c r="U253" s="549"/>
      <c r="V253" s="549"/>
      <c r="W253" s="549"/>
      <c r="X253" s="549"/>
      <c r="Y253" s="549"/>
      <c r="Z253" s="548">
        <f>Calcu!I119</f>
        <v>0</v>
      </c>
      <c r="AA253" s="548"/>
      <c r="AB253" s="548"/>
      <c r="AC253" s="548"/>
      <c r="AD253" s="548"/>
      <c r="AE253" s="548"/>
      <c r="AF253" s="550">
        <f>Calcu!J119</f>
        <v>1.5270914620065603E-2</v>
      </c>
      <c r="AG253" s="550"/>
      <c r="AH253" s="550"/>
      <c r="AI253" s="550"/>
      <c r="AJ253" s="550"/>
      <c r="AK253" s="550"/>
      <c r="AL253" s="549">
        <f>Calcu!K119</f>
        <v>0</v>
      </c>
      <c r="AM253" s="549"/>
      <c r="AN253" s="549"/>
      <c r="AO253" s="549"/>
      <c r="AP253" s="549"/>
      <c r="AQ253" s="549"/>
      <c r="AR253" s="551">
        <f>Calcu!L119</f>
        <v>0</v>
      </c>
      <c r="AS253" s="551"/>
      <c r="AT253" s="551"/>
      <c r="AU253" s="551"/>
      <c r="AV253" s="551"/>
      <c r="AW253" s="551"/>
      <c r="AX253" s="547" t="e">
        <f>Calcu!M119</f>
        <v>#VALUE!</v>
      </c>
      <c r="AY253" s="547"/>
      <c r="AZ253" s="547"/>
      <c r="BA253" s="547"/>
      <c r="BB253" s="547"/>
      <c r="BC253" s="547"/>
      <c r="BD253" s="547">
        <f ca="1">Calcu!N119</f>
        <v>2</v>
      </c>
      <c r="BE253" s="547"/>
      <c r="BF253" s="547"/>
      <c r="BG253" s="547"/>
      <c r="BH253" s="547"/>
      <c r="BI253" s="547"/>
      <c r="BJ253" s="548">
        <f ca="1">Calcu!O119</f>
        <v>0</v>
      </c>
      <c r="BK253" s="548"/>
      <c r="BL253" s="548"/>
      <c r="BM253" s="548"/>
      <c r="BN253" s="548"/>
      <c r="BO253" s="548"/>
    </row>
    <row r="254" spans="1:67" ht="18.75" customHeight="1">
      <c r="A254" s="257"/>
      <c r="B254" s="536"/>
      <c r="C254" s="537"/>
      <c r="D254" s="537"/>
      <c r="E254" s="537"/>
      <c r="F254" s="537"/>
      <c r="G254" s="538"/>
      <c r="H254" s="542">
        <f>Calcu!C120</f>
        <v>0</v>
      </c>
      <c r="I254" s="543"/>
      <c r="J254" s="543"/>
      <c r="K254" s="543"/>
      <c r="L254" s="543"/>
      <c r="M254" s="543"/>
      <c r="N254" s="549" t="e">
        <f>Calcu!F120</f>
        <v>#VALUE!</v>
      </c>
      <c r="O254" s="549"/>
      <c r="P254" s="549"/>
      <c r="Q254" s="549"/>
      <c r="R254" s="549"/>
      <c r="S254" s="549"/>
      <c r="T254" s="549" t="e">
        <f>Calcu!G120</f>
        <v>#VALUE!</v>
      </c>
      <c r="U254" s="549"/>
      <c r="V254" s="549"/>
      <c r="W254" s="549"/>
      <c r="X254" s="549"/>
      <c r="Y254" s="549"/>
      <c r="Z254" s="548">
        <f>Calcu!I120</f>
        <v>0</v>
      </c>
      <c r="AA254" s="548"/>
      <c r="AB254" s="548"/>
      <c r="AC254" s="548"/>
      <c r="AD254" s="548"/>
      <c r="AE254" s="548"/>
      <c r="AF254" s="550">
        <f>Calcu!J120</f>
        <v>1.5270914620065603E-2</v>
      </c>
      <c r="AG254" s="550"/>
      <c r="AH254" s="550"/>
      <c r="AI254" s="550"/>
      <c r="AJ254" s="550"/>
      <c r="AK254" s="550"/>
      <c r="AL254" s="549">
        <f>Calcu!K120</f>
        <v>0</v>
      </c>
      <c r="AM254" s="549"/>
      <c r="AN254" s="549"/>
      <c r="AO254" s="549"/>
      <c r="AP254" s="549"/>
      <c r="AQ254" s="549"/>
      <c r="AR254" s="551">
        <f>Calcu!L120</f>
        <v>0</v>
      </c>
      <c r="AS254" s="551"/>
      <c r="AT254" s="551"/>
      <c r="AU254" s="551"/>
      <c r="AV254" s="551"/>
      <c r="AW254" s="551"/>
      <c r="AX254" s="547" t="e">
        <f>Calcu!M120</f>
        <v>#VALUE!</v>
      </c>
      <c r="AY254" s="547"/>
      <c r="AZ254" s="547"/>
      <c r="BA254" s="547"/>
      <c r="BB254" s="547"/>
      <c r="BC254" s="547"/>
      <c r="BD254" s="547">
        <f ca="1">Calcu!N120</f>
        <v>2</v>
      </c>
      <c r="BE254" s="547"/>
      <c r="BF254" s="547"/>
      <c r="BG254" s="547"/>
      <c r="BH254" s="547"/>
      <c r="BI254" s="547"/>
      <c r="BJ254" s="548">
        <f ca="1">Calcu!O120</f>
        <v>0</v>
      </c>
      <c r="BK254" s="548"/>
      <c r="BL254" s="548"/>
      <c r="BM254" s="548"/>
      <c r="BN254" s="548"/>
      <c r="BO254" s="548"/>
    </row>
    <row r="255" spans="1:67" ht="18.75" customHeight="1">
      <c r="A255" s="89"/>
      <c r="B255" s="539"/>
      <c r="C255" s="540"/>
      <c r="D255" s="540"/>
      <c r="E255" s="540"/>
      <c r="F255" s="540"/>
      <c r="G255" s="541"/>
      <c r="H255" s="542">
        <f>Calcu!C121</f>
        <v>0</v>
      </c>
      <c r="I255" s="543"/>
      <c r="J255" s="543"/>
      <c r="K255" s="543"/>
      <c r="L255" s="543"/>
      <c r="M255" s="543"/>
      <c r="N255" s="549" t="e">
        <f>Calcu!F121</f>
        <v>#VALUE!</v>
      </c>
      <c r="O255" s="549"/>
      <c r="P255" s="549"/>
      <c r="Q255" s="549"/>
      <c r="R255" s="549"/>
      <c r="S255" s="549"/>
      <c r="T255" s="549" t="e">
        <f>Calcu!G121</f>
        <v>#VALUE!</v>
      </c>
      <c r="U255" s="549"/>
      <c r="V255" s="549"/>
      <c r="W255" s="549"/>
      <c r="X255" s="549"/>
      <c r="Y255" s="549"/>
      <c r="Z255" s="548">
        <f>Calcu!I121</f>
        <v>0</v>
      </c>
      <c r="AA255" s="548"/>
      <c r="AB255" s="548"/>
      <c r="AC255" s="548"/>
      <c r="AD255" s="548"/>
      <c r="AE255" s="548"/>
      <c r="AF255" s="550">
        <f>Calcu!J121</f>
        <v>1.5270914620065603E-2</v>
      </c>
      <c r="AG255" s="550"/>
      <c r="AH255" s="550"/>
      <c r="AI255" s="550"/>
      <c r="AJ255" s="550"/>
      <c r="AK255" s="550"/>
      <c r="AL255" s="549">
        <f>Calcu!K121</f>
        <v>0</v>
      </c>
      <c r="AM255" s="549"/>
      <c r="AN255" s="549"/>
      <c r="AO255" s="549"/>
      <c r="AP255" s="549"/>
      <c r="AQ255" s="549"/>
      <c r="AR255" s="551">
        <f>Calcu!L121</f>
        <v>0</v>
      </c>
      <c r="AS255" s="551"/>
      <c r="AT255" s="551"/>
      <c r="AU255" s="551"/>
      <c r="AV255" s="551"/>
      <c r="AW255" s="551"/>
      <c r="AX255" s="547" t="e">
        <f>Calcu!M121</f>
        <v>#VALUE!</v>
      </c>
      <c r="AY255" s="547"/>
      <c r="AZ255" s="547"/>
      <c r="BA255" s="547"/>
      <c r="BB255" s="547"/>
      <c r="BC255" s="547"/>
      <c r="BD255" s="547">
        <f ca="1">Calcu!N121</f>
        <v>2</v>
      </c>
      <c r="BE255" s="547"/>
      <c r="BF255" s="547"/>
      <c r="BG255" s="547"/>
      <c r="BH255" s="547"/>
      <c r="BI255" s="547"/>
      <c r="BJ255" s="548">
        <f ca="1">Calcu!O121</f>
        <v>0</v>
      </c>
      <c r="BK255" s="548"/>
      <c r="BL255" s="548"/>
      <c r="BM255" s="548"/>
      <c r="BN255" s="548"/>
      <c r="BO255" s="548"/>
    </row>
    <row r="261" spans="1:67" s="255" customFormat="1" ht="31.5">
      <c r="A261" s="254" t="s">
        <v>467</v>
      </c>
    </row>
    <row r="262" spans="1:67" ht="18.75" customHeight="1">
      <c r="A262" s="90" t="s">
        <v>174</v>
      </c>
      <c r="B262" s="257"/>
      <c r="C262" s="257"/>
      <c r="D262" s="125"/>
      <c r="E262" s="257"/>
      <c r="F262" s="257"/>
      <c r="G262" s="257"/>
      <c r="H262" s="126"/>
      <c r="I262" s="257"/>
      <c r="J262" s="412"/>
      <c r="K262" s="412"/>
      <c r="L262" s="257"/>
      <c r="M262" s="198"/>
      <c r="N262" s="198"/>
      <c r="O262" s="198"/>
      <c r="P262" s="198"/>
      <c r="Q262" s="198"/>
      <c r="R262" s="413"/>
      <c r="S262" s="195"/>
      <c r="T262" s="195"/>
      <c r="U262" s="195"/>
      <c r="V262" s="195"/>
      <c r="W262" s="128"/>
      <c r="X262" s="131"/>
      <c r="Y262" s="131"/>
      <c r="Z262" s="413"/>
      <c r="AA262" s="132"/>
      <c r="AB262" s="414"/>
      <c r="AC262" s="128"/>
      <c r="AD262" s="128"/>
      <c r="AE262" s="128"/>
      <c r="AF262" s="413"/>
      <c r="AG262" s="413"/>
      <c r="AH262" s="413"/>
      <c r="AI262" s="257"/>
      <c r="AJ262" s="257"/>
      <c r="AK262" s="257"/>
      <c r="AL262" s="257"/>
      <c r="AM262" s="257"/>
      <c r="AN262" s="257"/>
      <c r="AO262" s="257"/>
      <c r="AP262" s="257"/>
      <c r="AQ262" s="257"/>
      <c r="AR262" s="257"/>
      <c r="AS262" s="257"/>
      <c r="AT262" s="257"/>
    </row>
    <row r="263" spans="1:67" ht="18.75" customHeight="1">
      <c r="A263" s="257"/>
      <c r="B263" s="532" t="s">
        <v>175</v>
      </c>
      <c r="C263" s="532"/>
      <c r="D263" s="532"/>
      <c r="E263" s="532"/>
      <c r="F263" s="532"/>
      <c r="G263" s="532"/>
      <c r="H263" s="532" t="s">
        <v>59</v>
      </c>
      <c r="I263" s="532"/>
      <c r="J263" s="532"/>
      <c r="K263" s="532"/>
      <c r="L263" s="532"/>
      <c r="M263" s="532"/>
      <c r="N263" s="532" t="s">
        <v>173</v>
      </c>
      <c r="O263" s="532"/>
      <c r="P263" s="532"/>
      <c r="Q263" s="532"/>
      <c r="R263" s="532"/>
      <c r="S263" s="532"/>
      <c r="T263" s="532" t="s">
        <v>50</v>
      </c>
      <c r="U263" s="532"/>
      <c r="V263" s="532"/>
      <c r="W263" s="532"/>
      <c r="X263" s="532"/>
      <c r="Y263" s="532"/>
      <c r="Z263" s="532" t="s">
        <v>176</v>
      </c>
      <c r="AA263" s="532"/>
      <c r="AB263" s="532"/>
      <c r="AC263" s="532"/>
      <c r="AD263" s="532"/>
      <c r="AE263" s="532"/>
      <c r="AF263" s="532" t="s">
        <v>169</v>
      </c>
      <c r="AG263" s="532"/>
      <c r="AH263" s="532"/>
      <c r="AI263" s="532"/>
      <c r="AJ263" s="532"/>
      <c r="AK263" s="532"/>
      <c r="AL263" s="532" t="s">
        <v>177</v>
      </c>
      <c r="AM263" s="532"/>
      <c r="AN263" s="532"/>
      <c r="AO263" s="532"/>
      <c r="AP263" s="532"/>
      <c r="AQ263" s="532"/>
      <c r="AR263" s="532" t="s">
        <v>170</v>
      </c>
      <c r="AS263" s="532"/>
      <c r="AT263" s="532"/>
      <c r="AU263" s="532"/>
      <c r="AV263" s="532"/>
      <c r="AW263" s="532"/>
      <c r="AX263" s="532" t="s">
        <v>178</v>
      </c>
      <c r="AY263" s="532"/>
      <c r="AZ263" s="532"/>
      <c r="BA263" s="532"/>
      <c r="BB263" s="532"/>
      <c r="BC263" s="532"/>
      <c r="BD263" s="532" t="s">
        <v>69</v>
      </c>
      <c r="BE263" s="532"/>
      <c r="BF263" s="532"/>
      <c r="BG263" s="532"/>
      <c r="BH263" s="532"/>
      <c r="BI263" s="532"/>
      <c r="BJ263" s="532" t="s">
        <v>179</v>
      </c>
      <c r="BK263" s="532"/>
      <c r="BL263" s="532"/>
      <c r="BM263" s="532"/>
      <c r="BN263" s="532"/>
      <c r="BO263" s="532"/>
    </row>
    <row r="264" spans="1:67" ht="18.75" customHeight="1">
      <c r="A264" s="257"/>
      <c r="B264" s="533" t="s">
        <v>171</v>
      </c>
      <c r="C264" s="534"/>
      <c r="D264" s="534"/>
      <c r="E264" s="534"/>
      <c r="F264" s="534"/>
      <c r="G264" s="535"/>
      <c r="H264" s="542">
        <f>Calcu_ADJ!C83</f>
        <v>0</v>
      </c>
      <c r="I264" s="543"/>
      <c r="J264" s="543"/>
      <c r="K264" s="543"/>
      <c r="L264" s="543"/>
      <c r="M264" s="543"/>
      <c r="N264" s="544"/>
      <c r="O264" s="544"/>
      <c r="P264" s="544"/>
      <c r="Q264" s="544"/>
      <c r="R264" s="544"/>
      <c r="S264" s="544"/>
      <c r="T264" s="544"/>
      <c r="U264" s="544"/>
      <c r="V264" s="544"/>
      <c r="W264" s="544"/>
      <c r="X264" s="544"/>
      <c r="Y264" s="544"/>
      <c r="Z264" s="544"/>
      <c r="AA264" s="544"/>
      <c r="AB264" s="544"/>
      <c r="AC264" s="544"/>
      <c r="AD264" s="544"/>
      <c r="AE264" s="544"/>
      <c r="AF264" s="545"/>
      <c r="AG264" s="545"/>
      <c r="AH264" s="545"/>
      <c r="AI264" s="545"/>
      <c r="AJ264" s="545"/>
      <c r="AK264" s="545"/>
      <c r="AL264" s="544"/>
      <c r="AM264" s="544"/>
      <c r="AN264" s="544"/>
      <c r="AO264" s="544"/>
      <c r="AP264" s="544"/>
      <c r="AQ264" s="544"/>
      <c r="AR264" s="544"/>
      <c r="AS264" s="544"/>
      <c r="AT264" s="544"/>
      <c r="AU264" s="544"/>
      <c r="AV264" s="544"/>
      <c r="AW264" s="544"/>
      <c r="AX264" s="546"/>
      <c r="AY264" s="546"/>
      <c r="AZ264" s="546"/>
      <c r="BA264" s="546"/>
      <c r="BB264" s="546"/>
      <c r="BC264" s="546"/>
      <c r="BD264" s="546"/>
      <c r="BE264" s="546"/>
      <c r="BF264" s="546"/>
      <c r="BG264" s="546"/>
      <c r="BH264" s="546"/>
      <c r="BI264" s="546"/>
      <c r="BJ264" s="544"/>
      <c r="BK264" s="544"/>
      <c r="BL264" s="544"/>
      <c r="BM264" s="544"/>
      <c r="BN264" s="544"/>
      <c r="BO264" s="544"/>
    </row>
    <row r="265" spans="1:67" ht="18.75" customHeight="1">
      <c r="A265" s="257"/>
      <c r="B265" s="536"/>
      <c r="C265" s="537"/>
      <c r="D265" s="537"/>
      <c r="E265" s="537"/>
      <c r="F265" s="537"/>
      <c r="G265" s="538"/>
      <c r="H265" s="542">
        <f>Calcu_ADJ!C84</f>
        <v>0</v>
      </c>
      <c r="I265" s="543"/>
      <c r="J265" s="543"/>
      <c r="K265" s="543"/>
      <c r="L265" s="543"/>
      <c r="M265" s="543"/>
      <c r="N265" s="549" t="e">
        <f>Calcu_ADJ!F84</f>
        <v>#VALUE!</v>
      </c>
      <c r="O265" s="549"/>
      <c r="P265" s="549"/>
      <c r="Q265" s="549"/>
      <c r="R265" s="549"/>
      <c r="S265" s="549"/>
      <c r="T265" s="549" t="e">
        <f>Calcu_ADJ!G84</f>
        <v>#VALUE!</v>
      </c>
      <c r="U265" s="549"/>
      <c r="V265" s="549"/>
      <c r="W265" s="549"/>
      <c r="X265" s="549"/>
      <c r="Y265" s="549"/>
      <c r="Z265" s="548">
        <f>Calcu_ADJ!I84</f>
        <v>0</v>
      </c>
      <c r="AA265" s="548"/>
      <c r="AB265" s="548"/>
      <c r="AC265" s="548"/>
      <c r="AD265" s="548"/>
      <c r="AE265" s="548"/>
      <c r="AF265" s="550">
        <f>Calcu_ADJ!J84</f>
        <v>1.5270914620065603E-2</v>
      </c>
      <c r="AG265" s="550"/>
      <c r="AH265" s="550"/>
      <c r="AI265" s="550"/>
      <c r="AJ265" s="550"/>
      <c r="AK265" s="550"/>
      <c r="AL265" s="549">
        <f>Calcu_ADJ!K84</f>
        <v>0</v>
      </c>
      <c r="AM265" s="549"/>
      <c r="AN265" s="549"/>
      <c r="AO265" s="549"/>
      <c r="AP265" s="549"/>
      <c r="AQ265" s="549"/>
      <c r="AR265" s="551">
        <f>Calcu_ADJ!L84</f>
        <v>0</v>
      </c>
      <c r="AS265" s="551"/>
      <c r="AT265" s="551"/>
      <c r="AU265" s="551"/>
      <c r="AV265" s="551"/>
      <c r="AW265" s="551"/>
      <c r="AX265" s="547" t="e">
        <f>Calcu_ADJ!M84</f>
        <v>#VALUE!</v>
      </c>
      <c r="AY265" s="547"/>
      <c r="AZ265" s="547"/>
      <c r="BA265" s="547"/>
      <c r="BB265" s="547"/>
      <c r="BC265" s="547"/>
      <c r="BD265" s="547">
        <f ca="1">Calcu_ADJ!N84</f>
        <v>2</v>
      </c>
      <c r="BE265" s="547"/>
      <c r="BF265" s="547"/>
      <c r="BG265" s="547"/>
      <c r="BH265" s="547"/>
      <c r="BI265" s="547"/>
      <c r="BJ265" s="548">
        <f ca="1">Calcu_ADJ!O84</f>
        <v>0</v>
      </c>
      <c r="BK265" s="548"/>
      <c r="BL265" s="548"/>
      <c r="BM265" s="548"/>
      <c r="BN265" s="548"/>
      <c r="BO265" s="548"/>
    </row>
    <row r="266" spans="1:67" ht="18.75" customHeight="1">
      <c r="A266" s="257"/>
      <c r="B266" s="536"/>
      <c r="C266" s="537"/>
      <c r="D266" s="537"/>
      <c r="E266" s="537"/>
      <c r="F266" s="537"/>
      <c r="G266" s="538"/>
      <c r="H266" s="542">
        <f>Calcu_ADJ!C85</f>
        <v>0</v>
      </c>
      <c r="I266" s="543"/>
      <c r="J266" s="543"/>
      <c r="K266" s="543"/>
      <c r="L266" s="543"/>
      <c r="M266" s="543"/>
      <c r="N266" s="549" t="e">
        <f>Calcu_ADJ!F85</f>
        <v>#VALUE!</v>
      </c>
      <c r="O266" s="549"/>
      <c r="P266" s="549"/>
      <c r="Q266" s="549"/>
      <c r="R266" s="549"/>
      <c r="S266" s="549"/>
      <c r="T266" s="549" t="e">
        <f>Calcu_ADJ!G85</f>
        <v>#VALUE!</v>
      </c>
      <c r="U266" s="549"/>
      <c r="V266" s="549"/>
      <c r="W266" s="549"/>
      <c r="X266" s="549"/>
      <c r="Y266" s="549"/>
      <c r="Z266" s="548">
        <f>Calcu_ADJ!I85</f>
        <v>0</v>
      </c>
      <c r="AA266" s="548"/>
      <c r="AB266" s="548"/>
      <c r="AC266" s="548"/>
      <c r="AD266" s="548"/>
      <c r="AE266" s="548"/>
      <c r="AF266" s="550">
        <f>Calcu_ADJ!J85</f>
        <v>1.5270914620065603E-2</v>
      </c>
      <c r="AG266" s="550"/>
      <c r="AH266" s="550"/>
      <c r="AI266" s="550"/>
      <c r="AJ266" s="550"/>
      <c r="AK266" s="550"/>
      <c r="AL266" s="549">
        <f>Calcu_ADJ!K85</f>
        <v>0</v>
      </c>
      <c r="AM266" s="549"/>
      <c r="AN266" s="549"/>
      <c r="AO266" s="549"/>
      <c r="AP266" s="549"/>
      <c r="AQ266" s="549"/>
      <c r="AR266" s="551">
        <f>Calcu_ADJ!L85</f>
        <v>0</v>
      </c>
      <c r="AS266" s="551"/>
      <c r="AT266" s="551"/>
      <c r="AU266" s="551"/>
      <c r="AV266" s="551"/>
      <c r="AW266" s="551"/>
      <c r="AX266" s="547" t="e">
        <f>Calcu_ADJ!M85</f>
        <v>#VALUE!</v>
      </c>
      <c r="AY266" s="547"/>
      <c r="AZ266" s="547"/>
      <c r="BA266" s="547"/>
      <c r="BB266" s="547"/>
      <c r="BC266" s="547"/>
      <c r="BD266" s="547">
        <f ca="1">Calcu_ADJ!N85</f>
        <v>2</v>
      </c>
      <c r="BE266" s="547"/>
      <c r="BF266" s="547"/>
      <c r="BG266" s="547"/>
      <c r="BH266" s="547"/>
      <c r="BI266" s="547"/>
      <c r="BJ266" s="548">
        <f ca="1">Calcu_ADJ!O85</f>
        <v>0</v>
      </c>
      <c r="BK266" s="548"/>
      <c r="BL266" s="548"/>
      <c r="BM266" s="548"/>
      <c r="BN266" s="548"/>
      <c r="BO266" s="548"/>
    </row>
    <row r="267" spans="1:67" ht="18.75" customHeight="1">
      <c r="A267" s="257"/>
      <c r="B267" s="536"/>
      <c r="C267" s="537"/>
      <c r="D267" s="537"/>
      <c r="E267" s="537"/>
      <c r="F267" s="537"/>
      <c r="G267" s="538"/>
      <c r="H267" s="542">
        <f>Calcu_ADJ!C86</f>
        <v>0</v>
      </c>
      <c r="I267" s="543"/>
      <c r="J267" s="543"/>
      <c r="K267" s="543"/>
      <c r="L267" s="543"/>
      <c r="M267" s="543"/>
      <c r="N267" s="549" t="e">
        <f>Calcu_ADJ!F86</f>
        <v>#VALUE!</v>
      </c>
      <c r="O267" s="549"/>
      <c r="P267" s="549"/>
      <c r="Q267" s="549"/>
      <c r="R267" s="549"/>
      <c r="S267" s="549"/>
      <c r="T267" s="549" t="e">
        <f>Calcu_ADJ!G86</f>
        <v>#VALUE!</v>
      </c>
      <c r="U267" s="549"/>
      <c r="V267" s="549"/>
      <c r="W267" s="549"/>
      <c r="X267" s="549"/>
      <c r="Y267" s="549"/>
      <c r="Z267" s="548">
        <f>Calcu_ADJ!I86</f>
        <v>0</v>
      </c>
      <c r="AA267" s="548"/>
      <c r="AB267" s="548"/>
      <c r="AC267" s="548"/>
      <c r="AD267" s="548"/>
      <c r="AE267" s="548"/>
      <c r="AF267" s="550">
        <f>Calcu_ADJ!J86</f>
        <v>1.5270914620065603E-2</v>
      </c>
      <c r="AG267" s="550"/>
      <c r="AH267" s="550"/>
      <c r="AI267" s="550"/>
      <c r="AJ267" s="550"/>
      <c r="AK267" s="550"/>
      <c r="AL267" s="549">
        <f>Calcu_ADJ!K86</f>
        <v>0</v>
      </c>
      <c r="AM267" s="549"/>
      <c r="AN267" s="549"/>
      <c r="AO267" s="549"/>
      <c r="AP267" s="549"/>
      <c r="AQ267" s="549"/>
      <c r="AR267" s="551">
        <f>Calcu_ADJ!L86</f>
        <v>0</v>
      </c>
      <c r="AS267" s="551"/>
      <c r="AT267" s="551"/>
      <c r="AU267" s="551"/>
      <c r="AV267" s="551"/>
      <c r="AW267" s="551"/>
      <c r="AX267" s="547" t="e">
        <f>Calcu_ADJ!M86</f>
        <v>#VALUE!</v>
      </c>
      <c r="AY267" s="547"/>
      <c r="AZ267" s="547"/>
      <c r="BA267" s="547"/>
      <c r="BB267" s="547"/>
      <c r="BC267" s="547"/>
      <c r="BD267" s="547">
        <f ca="1">Calcu_ADJ!N86</f>
        <v>2</v>
      </c>
      <c r="BE267" s="547"/>
      <c r="BF267" s="547"/>
      <c r="BG267" s="547"/>
      <c r="BH267" s="547"/>
      <c r="BI267" s="547"/>
      <c r="BJ267" s="548">
        <f ca="1">Calcu_ADJ!O86</f>
        <v>0</v>
      </c>
      <c r="BK267" s="548"/>
      <c r="BL267" s="548"/>
      <c r="BM267" s="548"/>
      <c r="BN267" s="548"/>
      <c r="BO267" s="548"/>
    </row>
    <row r="268" spans="1:67" ht="18.75" customHeight="1">
      <c r="A268" s="257"/>
      <c r="B268" s="536"/>
      <c r="C268" s="537"/>
      <c r="D268" s="537"/>
      <c r="E268" s="537"/>
      <c r="F268" s="537"/>
      <c r="G268" s="538"/>
      <c r="H268" s="542">
        <f>Calcu_ADJ!C87</f>
        <v>0</v>
      </c>
      <c r="I268" s="543"/>
      <c r="J268" s="543"/>
      <c r="K268" s="543"/>
      <c r="L268" s="543"/>
      <c r="M268" s="543"/>
      <c r="N268" s="549" t="e">
        <f>Calcu_ADJ!F87</f>
        <v>#VALUE!</v>
      </c>
      <c r="O268" s="549"/>
      <c r="P268" s="549"/>
      <c r="Q268" s="549"/>
      <c r="R268" s="549"/>
      <c r="S268" s="549"/>
      <c r="T268" s="549" t="e">
        <f>Calcu_ADJ!G87</f>
        <v>#VALUE!</v>
      </c>
      <c r="U268" s="549"/>
      <c r="V268" s="549"/>
      <c r="W268" s="549"/>
      <c r="X268" s="549"/>
      <c r="Y268" s="549"/>
      <c r="Z268" s="548">
        <f>Calcu_ADJ!I87</f>
        <v>0</v>
      </c>
      <c r="AA268" s="548"/>
      <c r="AB268" s="548"/>
      <c r="AC268" s="548"/>
      <c r="AD268" s="548"/>
      <c r="AE268" s="548"/>
      <c r="AF268" s="550">
        <f>Calcu_ADJ!J87</f>
        <v>1.5270914620065603E-2</v>
      </c>
      <c r="AG268" s="550"/>
      <c r="AH268" s="550"/>
      <c r="AI268" s="550"/>
      <c r="AJ268" s="550"/>
      <c r="AK268" s="550"/>
      <c r="AL268" s="549">
        <f>Calcu_ADJ!K87</f>
        <v>0</v>
      </c>
      <c r="AM268" s="549"/>
      <c r="AN268" s="549"/>
      <c r="AO268" s="549"/>
      <c r="AP268" s="549"/>
      <c r="AQ268" s="549"/>
      <c r="AR268" s="551">
        <f>Calcu_ADJ!L87</f>
        <v>0</v>
      </c>
      <c r="AS268" s="551"/>
      <c r="AT268" s="551"/>
      <c r="AU268" s="551"/>
      <c r="AV268" s="551"/>
      <c r="AW268" s="551"/>
      <c r="AX268" s="547" t="e">
        <f>Calcu_ADJ!M87</f>
        <v>#VALUE!</v>
      </c>
      <c r="AY268" s="547"/>
      <c r="AZ268" s="547"/>
      <c r="BA268" s="547"/>
      <c r="BB268" s="547"/>
      <c r="BC268" s="547"/>
      <c r="BD268" s="547">
        <f ca="1">Calcu_ADJ!N87</f>
        <v>2</v>
      </c>
      <c r="BE268" s="547"/>
      <c r="BF268" s="547"/>
      <c r="BG268" s="547"/>
      <c r="BH268" s="547"/>
      <c r="BI268" s="547"/>
      <c r="BJ268" s="548">
        <f ca="1">Calcu_ADJ!O87</f>
        <v>0</v>
      </c>
      <c r="BK268" s="548"/>
      <c r="BL268" s="548"/>
      <c r="BM268" s="548"/>
      <c r="BN268" s="548"/>
      <c r="BO268" s="548"/>
    </row>
    <row r="269" spans="1:67" ht="18.75" customHeight="1">
      <c r="A269" s="257"/>
      <c r="B269" s="536"/>
      <c r="C269" s="537"/>
      <c r="D269" s="537"/>
      <c r="E269" s="537"/>
      <c r="F269" s="537"/>
      <c r="G269" s="538"/>
      <c r="H269" s="542">
        <f>Calcu_ADJ!C88</f>
        <v>0</v>
      </c>
      <c r="I269" s="543"/>
      <c r="J269" s="543"/>
      <c r="K269" s="543"/>
      <c r="L269" s="543"/>
      <c r="M269" s="543"/>
      <c r="N269" s="549" t="e">
        <f>Calcu_ADJ!F88</f>
        <v>#VALUE!</v>
      </c>
      <c r="O269" s="549"/>
      <c r="P269" s="549"/>
      <c r="Q269" s="549"/>
      <c r="R269" s="549"/>
      <c r="S269" s="549"/>
      <c r="T269" s="549" t="e">
        <f>Calcu_ADJ!G88</f>
        <v>#VALUE!</v>
      </c>
      <c r="U269" s="549"/>
      <c r="V269" s="549"/>
      <c r="W269" s="549"/>
      <c r="X269" s="549"/>
      <c r="Y269" s="549"/>
      <c r="Z269" s="548">
        <f>Calcu_ADJ!I88</f>
        <v>0</v>
      </c>
      <c r="AA269" s="548"/>
      <c r="AB269" s="548"/>
      <c r="AC269" s="548"/>
      <c r="AD269" s="548"/>
      <c r="AE269" s="548"/>
      <c r="AF269" s="550">
        <f>Calcu_ADJ!J88</f>
        <v>1.5270914620065603E-2</v>
      </c>
      <c r="AG269" s="550"/>
      <c r="AH269" s="550"/>
      <c r="AI269" s="550"/>
      <c r="AJ269" s="550"/>
      <c r="AK269" s="550"/>
      <c r="AL269" s="549">
        <f>Calcu_ADJ!K88</f>
        <v>0</v>
      </c>
      <c r="AM269" s="549"/>
      <c r="AN269" s="549"/>
      <c r="AO269" s="549"/>
      <c r="AP269" s="549"/>
      <c r="AQ269" s="549"/>
      <c r="AR269" s="551">
        <f>Calcu_ADJ!L88</f>
        <v>0</v>
      </c>
      <c r="AS269" s="551"/>
      <c r="AT269" s="551"/>
      <c r="AU269" s="551"/>
      <c r="AV269" s="551"/>
      <c r="AW269" s="551"/>
      <c r="AX269" s="547" t="e">
        <f>Calcu_ADJ!M88</f>
        <v>#VALUE!</v>
      </c>
      <c r="AY269" s="547"/>
      <c r="AZ269" s="547"/>
      <c r="BA269" s="547"/>
      <c r="BB269" s="547"/>
      <c r="BC269" s="547"/>
      <c r="BD269" s="547">
        <f ca="1">Calcu_ADJ!N88</f>
        <v>2</v>
      </c>
      <c r="BE269" s="547"/>
      <c r="BF269" s="547"/>
      <c r="BG269" s="547"/>
      <c r="BH269" s="547"/>
      <c r="BI269" s="547"/>
      <c r="BJ269" s="548">
        <f ca="1">Calcu_ADJ!O88</f>
        <v>0</v>
      </c>
      <c r="BK269" s="548"/>
      <c r="BL269" s="548"/>
      <c r="BM269" s="548"/>
      <c r="BN269" s="548"/>
      <c r="BO269" s="548"/>
    </row>
    <row r="270" spans="1:67" ht="18.75" customHeight="1">
      <c r="A270" s="257"/>
      <c r="B270" s="536"/>
      <c r="C270" s="537"/>
      <c r="D270" s="537"/>
      <c r="E270" s="537"/>
      <c r="F270" s="537"/>
      <c r="G270" s="538"/>
      <c r="H270" s="542">
        <f>Calcu_ADJ!C89</f>
        <v>0</v>
      </c>
      <c r="I270" s="543"/>
      <c r="J270" s="543"/>
      <c r="K270" s="543"/>
      <c r="L270" s="543"/>
      <c r="M270" s="543"/>
      <c r="N270" s="549" t="e">
        <f>Calcu_ADJ!F89</f>
        <v>#VALUE!</v>
      </c>
      <c r="O270" s="549"/>
      <c r="P270" s="549"/>
      <c r="Q270" s="549"/>
      <c r="R270" s="549"/>
      <c r="S270" s="549"/>
      <c r="T270" s="549" t="e">
        <f>Calcu_ADJ!G89</f>
        <v>#VALUE!</v>
      </c>
      <c r="U270" s="549"/>
      <c r="V270" s="549"/>
      <c r="W270" s="549"/>
      <c r="X270" s="549"/>
      <c r="Y270" s="549"/>
      <c r="Z270" s="548">
        <f>Calcu_ADJ!I89</f>
        <v>0</v>
      </c>
      <c r="AA270" s="548"/>
      <c r="AB270" s="548"/>
      <c r="AC270" s="548"/>
      <c r="AD270" s="548"/>
      <c r="AE270" s="548"/>
      <c r="AF270" s="550">
        <f>Calcu_ADJ!J89</f>
        <v>1.5270914620065603E-2</v>
      </c>
      <c r="AG270" s="550"/>
      <c r="AH270" s="550"/>
      <c r="AI270" s="550"/>
      <c r="AJ270" s="550"/>
      <c r="AK270" s="550"/>
      <c r="AL270" s="549">
        <f>Calcu_ADJ!K89</f>
        <v>0</v>
      </c>
      <c r="AM270" s="549"/>
      <c r="AN270" s="549"/>
      <c r="AO270" s="549"/>
      <c r="AP270" s="549"/>
      <c r="AQ270" s="549"/>
      <c r="AR270" s="551">
        <f>Calcu_ADJ!L89</f>
        <v>0</v>
      </c>
      <c r="AS270" s="551"/>
      <c r="AT270" s="551"/>
      <c r="AU270" s="551"/>
      <c r="AV270" s="551"/>
      <c r="AW270" s="551"/>
      <c r="AX270" s="547" t="e">
        <f>Calcu_ADJ!M89</f>
        <v>#VALUE!</v>
      </c>
      <c r="AY270" s="547"/>
      <c r="AZ270" s="547"/>
      <c r="BA270" s="547"/>
      <c r="BB270" s="547"/>
      <c r="BC270" s="547"/>
      <c r="BD270" s="547">
        <f ca="1">Calcu_ADJ!N89</f>
        <v>2</v>
      </c>
      <c r="BE270" s="547"/>
      <c r="BF270" s="547"/>
      <c r="BG270" s="547"/>
      <c r="BH270" s="547"/>
      <c r="BI270" s="547"/>
      <c r="BJ270" s="548">
        <f ca="1">Calcu_ADJ!O89</f>
        <v>0</v>
      </c>
      <c r="BK270" s="548"/>
      <c r="BL270" s="548"/>
      <c r="BM270" s="548"/>
      <c r="BN270" s="548"/>
      <c r="BO270" s="548"/>
    </row>
    <row r="271" spans="1:67" ht="18.75" customHeight="1">
      <c r="A271" s="257"/>
      <c r="B271" s="536"/>
      <c r="C271" s="537"/>
      <c r="D271" s="537"/>
      <c r="E271" s="537"/>
      <c r="F271" s="537"/>
      <c r="G271" s="538"/>
      <c r="H271" s="542">
        <f>Calcu_ADJ!C90</f>
        <v>0</v>
      </c>
      <c r="I271" s="543"/>
      <c r="J271" s="543"/>
      <c r="K271" s="543"/>
      <c r="L271" s="543"/>
      <c r="M271" s="543"/>
      <c r="N271" s="549" t="e">
        <f>Calcu_ADJ!F90</f>
        <v>#VALUE!</v>
      </c>
      <c r="O271" s="549"/>
      <c r="P271" s="549"/>
      <c r="Q271" s="549"/>
      <c r="R271" s="549"/>
      <c r="S271" s="549"/>
      <c r="T271" s="549" t="e">
        <f>Calcu_ADJ!G90</f>
        <v>#VALUE!</v>
      </c>
      <c r="U271" s="549"/>
      <c r="V271" s="549"/>
      <c r="W271" s="549"/>
      <c r="X271" s="549"/>
      <c r="Y271" s="549"/>
      <c r="Z271" s="548">
        <f>Calcu_ADJ!I90</f>
        <v>0</v>
      </c>
      <c r="AA271" s="548"/>
      <c r="AB271" s="548"/>
      <c r="AC271" s="548"/>
      <c r="AD271" s="548"/>
      <c r="AE271" s="548"/>
      <c r="AF271" s="550">
        <f>Calcu_ADJ!J90</f>
        <v>1.5270914620065603E-2</v>
      </c>
      <c r="AG271" s="550"/>
      <c r="AH271" s="550"/>
      <c r="AI271" s="550"/>
      <c r="AJ271" s="550"/>
      <c r="AK271" s="550"/>
      <c r="AL271" s="549">
        <f>Calcu_ADJ!K90</f>
        <v>0</v>
      </c>
      <c r="AM271" s="549"/>
      <c r="AN271" s="549"/>
      <c r="AO271" s="549"/>
      <c r="AP271" s="549"/>
      <c r="AQ271" s="549"/>
      <c r="AR271" s="551">
        <f>Calcu_ADJ!L90</f>
        <v>0</v>
      </c>
      <c r="AS271" s="551"/>
      <c r="AT271" s="551"/>
      <c r="AU271" s="551"/>
      <c r="AV271" s="551"/>
      <c r="AW271" s="551"/>
      <c r="AX271" s="547" t="e">
        <f>Calcu_ADJ!M90</f>
        <v>#VALUE!</v>
      </c>
      <c r="AY271" s="547"/>
      <c r="AZ271" s="547"/>
      <c r="BA271" s="547"/>
      <c r="BB271" s="547"/>
      <c r="BC271" s="547"/>
      <c r="BD271" s="547">
        <f ca="1">Calcu_ADJ!N90</f>
        <v>2</v>
      </c>
      <c r="BE271" s="547"/>
      <c r="BF271" s="547"/>
      <c r="BG271" s="547"/>
      <c r="BH271" s="547"/>
      <c r="BI271" s="547"/>
      <c r="BJ271" s="548">
        <f ca="1">Calcu_ADJ!O90</f>
        <v>0</v>
      </c>
      <c r="BK271" s="548"/>
      <c r="BL271" s="548"/>
      <c r="BM271" s="548"/>
      <c r="BN271" s="548"/>
      <c r="BO271" s="548"/>
    </row>
    <row r="272" spans="1:67" ht="18.75" customHeight="1">
      <c r="A272" s="257"/>
      <c r="B272" s="536"/>
      <c r="C272" s="537"/>
      <c r="D272" s="537"/>
      <c r="E272" s="537"/>
      <c r="F272" s="537"/>
      <c r="G272" s="538"/>
      <c r="H272" s="542">
        <f>Calcu_ADJ!C91</f>
        <v>0</v>
      </c>
      <c r="I272" s="543"/>
      <c r="J272" s="543"/>
      <c r="K272" s="543"/>
      <c r="L272" s="543"/>
      <c r="M272" s="543"/>
      <c r="N272" s="549" t="e">
        <f>Calcu_ADJ!F91</f>
        <v>#VALUE!</v>
      </c>
      <c r="O272" s="549"/>
      <c r="P272" s="549"/>
      <c r="Q272" s="549"/>
      <c r="R272" s="549"/>
      <c r="S272" s="549"/>
      <c r="T272" s="549" t="e">
        <f>Calcu_ADJ!G91</f>
        <v>#VALUE!</v>
      </c>
      <c r="U272" s="549"/>
      <c r="V272" s="549"/>
      <c r="W272" s="549"/>
      <c r="X272" s="549"/>
      <c r="Y272" s="549"/>
      <c r="Z272" s="548">
        <f>Calcu_ADJ!I91</f>
        <v>0</v>
      </c>
      <c r="AA272" s="548"/>
      <c r="AB272" s="548"/>
      <c r="AC272" s="548"/>
      <c r="AD272" s="548"/>
      <c r="AE272" s="548"/>
      <c r="AF272" s="550">
        <f>Calcu_ADJ!J91</f>
        <v>1.5270914620065603E-2</v>
      </c>
      <c r="AG272" s="550"/>
      <c r="AH272" s="550"/>
      <c r="AI272" s="550"/>
      <c r="AJ272" s="550"/>
      <c r="AK272" s="550"/>
      <c r="AL272" s="549">
        <f>Calcu_ADJ!K91</f>
        <v>0</v>
      </c>
      <c r="AM272" s="549"/>
      <c r="AN272" s="549"/>
      <c r="AO272" s="549"/>
      <c r="AP272" s="549"/>
      <c r="AQ272" s="549"/>
      <c r="AR272" s="551">
        <f>Calcu_ADJ!L91</f>
        <v>0</v>
      </c>
      <c r="AS272" s="551"/>
      <c r="AT272" s="551"/>
      <c r="AU272" s="551"/>
      <c r="AV272" s="551"/>
      <c r="AW272" s="551"/>
      <c r="AX272" s="547" t="e">
        <f>Calcu_ADJ!M91</f>
        <v>#VALUE!</v>
      </c>
      <c r="AY272" s="547"/>
      <c r="AZ272" s="547"/>
      <c r="BA272" s="547"/>
      <c r="BB272" s="547"/>
      <c r="BC272" s="547"/>
      <c r="BD272" s="547">
        <f ca="1">Calcu_ADJ!N91</f>
        <v>2</v>
      </c>
      <c r="BE272" s="547"/>
      <c r="BF272" s="547"/>
      <c r="BG272" s="547"/>
      <c r="BH272" s="547"/>
      <c r="BI272" s="547"/>
      <c r="BJ272" s="548">
        <f ca="1">Calcu_ADJ!O91</f>
        <v>0</v>
      </c>
      <c r="BK272" s="548"/>
      <c r="BL272" s="548"/>
      <c r="BM272" s="548"/>
      <c r="BN272" s="548"/>
      <c r="BO272" s="548"/>
    </row>
    <row r="273" spans="1:67" ht="18.75" customHeight="1">
      <c r="A273" s="257"/>
      <c r="B273" s="536"/>
      <c r="C273" s="537"/>
      <c r="D273" s="537"/>
      <c r="E273" s="537"/>
      <c r="F273" s="537"/>
      <c r="G273" s="538"/>
      <c r="H273" s="542">
        <f>Calcu_ADJ!C92</f>
        <v>0</v>
      </c>
      <c r="I273" s="543"/>
      <c r="J273" s="543"/>
      <c r="K273" s="543"/>
      <c r="L273" s="543"/>
      <c r="M273" s="543"/>
      <c r="N273" s="549" t="e">
        <f>Calcu_ADJ!F92</f>
        <v>#VALUE!</v>
      </c>
      <c r="O273" s="549"/>
      <c r="P273" s="549"/>
      <c r="Q273" s="549"/>
      <c r="R273" s="549"/>
      <c r="S273" s="549"/>
      <c r="T273" s="549" t="e">
        <f>Calcu_ADJ!G92</f>
        <v>#VALUE!</v>
      </c>
      <c r="U273" s="549"/>
      <c r="V273" s="549"/>
      <c r="W273" s="549"/>
      <c r="X273" s="549"/>
      <c r="Y273" s="549"/>
      <c r="Z273" s="548">
        <f>Calcu_ADJ!I92</f>
        <v>0</v>
      </c>
      <c r="AA273" s="548"/>
      <c r="AB273" s="548"/>
      <c r="AC273" s="548"/>
      <c r="AD273" s="548"/>
      <c r="AE273" s="548"/>
      <c r="AF273" s="550">
        <f>Calcu_ADJ!J92</f>
        <v>1.5270914620065603E-2</v>
      </c>
      <c r="AG273" s="550"/>
      <c r="AH273" s="550"/>
      <c r="AI273" s="550"/>
      <c r="AJ273" s="550"/>
      <c r="AK273" s="550"/>
      <c r="AL273" s="549">
        <f>Calcu_ADJ!K92</f>
        <v>0</v>
      </c>
      <c r="AM273" s="549"/>
      <c r="AN273" s="549"/>
      <c r="AO273" s="549"/>
      <c r="AP273" s="549"/>
      <c r="AQ273" s="549"/>
      <c r="AR273" s="551">
        <f>Calcu_ADJ!L92</f>
        <v>0</v>
      </c>
      <c r="AS273" s="551"/>
      <c r="AT273" s="551"/>
      <c r="AU273" s="551"/>
      <c r="AV273" s="551"/>
      <c r="AW273" s="551"/>
      <c r="AX273" s="547" t="e">
        <f>Calcu_ADJ!M92</f>
        <v>#VALUE!</v>
      </c>
      <c r="AY273" s="547"/>
      <c r="AZ273" s="547"/>
      <c r="BA273" s="547"/>
      <c r="BB273" s="547"/>
      <c r="BC273" s="547"/>
      <c r="BD273" s="547">
        <f ca="1">Calcu_ADJ!N92</f>
        <v>2</v>
      </c>
      <c r="BE273" s="547"/>
      <c r="BF273" s="547"/>
      <c r="BG273" s="547"/>
      <c r="BH273" s="547"/>
      <c r="BI273" s="547"/>
      <c r="BJ273" s="548">
        <f ca="1">Calcu_ADJ!O92</f>
        <v>0</v>
      </c>
      <c r="BK273" s="548"/>
      <c r="BL273" s="548"/>
      <c r="BM273" s="548"/>
      <c r="BN273" s="548"/>
      <c r="BO273" s="548"/>
    </row>
    <row r="274" spans="1:67" ht="18.75" customHeight="1">
      <c r="A274" s="257"/>
      <c r="B274" s="536"/>
      <c r="C274" s="537"/>
      <c r="D274" s="537"/>
      <c r="E274" s="537"/>
      <c r="F274" s="537"/>
      <c r="G274" s="538"/>
      <c r="H274" s="542">
        <f>Calcu_ADJ!C93</f>
        <v>0</v>
      </c>
      <c r="I274" s="543"/>
      <c r="J274" s="543"/>
      <c r="K274" s="543"/>
      <c r="L274" s="543"/>
      <c r="M274" s="543"/>
      <c r="N274" s="549" t="e">
        <f>Calcu_ADJ!F93</f>
        <v>#VALUE!</v>
      </c>
      <c r="O274" s="549"/>
      <c r="P274" s="549"/>
      <c r="Q274" s="549"/>
      <c r="R274" s="549"/>
      <c r="S274" s="549"/>
      <c r="T274" s="549" t="e">
        <f>Calcu_ADJ!G93</f>
        <v>#VALUE!</v>
      </c>
      <c r="U274" s="549"/>
      <c r="V274" s="549"/>
      <c r="W274" s="549"/>
      <c r="X274" s="549"/>
      <c r="Y274" s="549"/>
      <c r="Z274" s="548">
        <f>Calcu_ADJ!I93</f>
        <v>0</v>
      </c>
      <c r="AA274" s="548"/>
      <c r="AB274" s="548"/>
      <c r="AC274" s="548"/>
      <c r="AD274" s="548"/>
      <c r="AE274" s="548"/>
      <c r="AF274" s="550">
        <f>Calcu_ADJ!J93</f>
        <v>1.5270914620065603E-2</v>
      </c>
      <c r="AG274" s="550"/>
      <c r="AH274" s="550"/>
      <c r="AI274" s="550"/>
      <c r="AJ274" s="550"/>
      <c r="AK274" s="550"/>
      <c r="AL274" s="549">
        <f>Calcu_ADJ!K93</f>
        <v>0</v>
      </c>
      <c r="AM274" s="549"/>
      <c r="AN274" s="549"/>
      <c r="AO274" s="549"/>
      <c r="AP274" s="549"/>
      <c r="AQ274" s="549"/>
      <c r="AR274" s="551">
        <f>Calcu_ADJ!L93</f>
        <v>0</v>
      </c>
      <c r="AS274" s="551"/>
      <c r="AT274" s="551"/>
      <c r="AU274" s="551"/>
      <c r="AV274" s="551"/>
      <c r="AW274" s="551"/>
      <c r="AX274" s="547" t="e">
        <f>Calcu_ADJ!M93</f>
        <v>#VALUE!</v>
      </c>
      <c r="AY274" s="547"/>
      <c r="AZ274" s="547"/>
      <c r="BA274" s="547"/>
      <c r="BB274" s="547"/>
      <c r="BC274" s="547"/>
      <c r="BD274" s="547">
        <f ca="1">Calcu_ADJ!N93</f>
        <v>2</v>
      </c>
      <c r="BE274" s="547"/>
      <c r="BF274" s="547"/>
      <c r="BG274" s="547"/>
      <c r="BH274" s="547"/>
      <c r="BI274" s="547"/>
      <c r="BJ274" s="548">
        <f ca="1">Calcu_ADJ!O93</f>
        <v>0</v>
      </c>
      <c r="BK274" s="548"/>
      <c r="BL274" s="548"/>
      <c r="BM274" s="548"/>
      <c r="BN274" s="548"/>
      <c r="BO274" s="548"/>
    </row>
    <row r="275" spans="1:67" ht="18.75" customHeight="1">
      <c r="A275" s="257"/>
      <c r="B275" s="536"/>
      <c r="C275" s="537"/>
      <c r="D275" s="537"/>
      <c r="E275" s="537"/>
      <c r="F275" s="537"/>
      <c r="G275" s="538"/>
      <c r="H275" s="542">
        <f>Calcu_ADJ!C94</f>
        <v>0</v>
      </c>
      <c r="I275" s="543"/>
      <c r="J275" s="543"/>
      <c r="K275" s="543"/>
      <c r="L275" s="543"/>
      <c r="M275" s="543"/>
      <c r="N275" s="549" t="e">
        <f>Calcu_ADJ!F94</f>
        <v>#VALUE!</v>
      </c>
      <c r="O275" s="549"/>
      <c r="P275" s="549"/>
      <c r="Q275" s="549"/>
      <c r="R275" s="549"/>
      <c r="S275" s="549"/>
      <c r="T275" s="549" t="e">
        <f>Calcu_ADJ!G94</f>
        <v>#VALUE!</v>
      </c>
      <c r="U275" s="549"/>
      <c r="V275" s="549"/>
      <c r="W275" s="549"/>
      <c r="X275" s="549"/>
      <c r="Y275" s="549"/>
      <c r="Z275" s="548">
        <f>Calcu_ADJ!I94</f>
        <v>0</v>
      </c>
      <c r="AA275" s="548"/>
      <c r="AB275" s="548"/>
      <c r="AC275" s="548"/>
      <c r="AD275" s="548"/>
      <c r="AE275" s="548"/>
      <c r="AF275" s="550">
        <f>Calcu_ADJ!J94</f>
        <v>1.5270914620065603E-2</v>
      </c>
      <c r="AG275" s="550"/>
      <c r="AH275" s="550"/>
      <c r="AI275" s="550"/>
      <c r="AJ275" s="550"/>
      <c r="AK275" s="550"/>
      <c r="AL275" s="549">
        <f>Calcu_ADJ!K94</f>
        <v>0</v>
      </c>
      <c r="AM275" s="549"/>
      <c r="AN275" s="549"/>
      <c r="AO275" s="549"/>
      <c r="AP275" s="549"/>
      <c r="AQ275" s="549"/>
      <c r="AR275" s="551">
        <f>Calcu_ADJ!L94</f>
        <v>0</v>
      </c>
      <c r="AS275" s="551"/>
      <c r="AT275" s="551"/>
      <c r="AU275" s="551"/>
      <c r="AV275" s="551"/>
      <c r="AW275" s="551"/>
      <c r="AX275" s="547" t="e">
        <f>Calcu_ADJ!M94</f>
        <v>#VALUE!</v>
      </c>
      <c r="AY275" s="547"/>
      <c r="AZ275" s="547"/>
      <c r="BA275" s="547"/>
      <c r="BB275" s="547"/>
      <c r="BC275" s="547"/>
      <c r="BD275" s="547">
        <f ca="1">Calcu_ADJ!N94</f>
        <v>2</v>
      </c>
      <c r="BE275" s="547"/>
      <c r="BF275" s="547"/>
      <c r="BG275" s="547"/>
      <c r="BH275" s="547"/>
      <c r="BI275" s="547"/>
      <c r="BJ275" s="548">
        <f ca="1">Calcu_ADJ!O94</f>
        <v>0</v>
      </c>
      <c r="BK275" s="548"/>
      <c r="BL275" s="548"/>
      <c r="BM275" s="548"/>
      <c r="BN275" s="548"/>
      <c r="BO275" s="548"/>
    </row>
    <row r="276" spans="1:67" ht="18.75" customHeight="1">
      <c r="A276" s="257"/>
      <c r="B276" s="536"/>
      <c r="C276" s="537"/>
      <c r="D276" s="537"/>
      <c r="E276" s="537"/>
      <c r="F276" s="537"/>
      <c r="G276" s="538"/>
      <c r="H276" s="542">
        <f>Calcu_ADJ!C95</f>
        <v>0</v>
      </c>
      <c r="I276" s="543"/>
      <c r="J276" s="543"/>
      <c r="K276" s="543"/>
      <c r="L276" s="543"/>
      <c r="M276" s="543"/>
      <c r="N276" s="549" t="e">
        <f>Calcu_ADJ!F95</f>
        <v>#VALUE!</v>
      </c>
      <c r="O276" s="549"/>
      <c r="P276" s="549"/>
      <c r="Q276" s="549"/>
      <c r="R276" s="549"/>
      <c r="S276" s="549"/>
      <c r="T276" s="549" t="e">
        <f>Calcu_ADJ!G95</f>
        <v>#VALUE!</v>
      </c>
      <c r="U276" s="549"/>
      <c r="V276" s="549"/>
      <c r="W276" s="549"/>
      <c r="X276" s="549"/>
      <c r="Y276" s="549"/>
      <c r="Z276" s="548">
        <f>Calcu_ADJ!I95</f>
        <v>0</v>
      </c>
      <c r="AA276" s="548"/>
      <c r="AB276" s="548"/>
      <c r="AC276" s="548"/>
      <c r="AD276" s="548"/>
      <c r="AE276" s="548"/>
      <c r="AF276" s="550">
        <f>Calcu_ADJ!J95</f>
        <v>1.5270914620065603E-2</v>
      </c>
      <c r="AG276" s="550"/>
      <c r="AH276" s="550"/>
      <c r="AI276" s="550"/>
      <c r="AJ276" s="550"/>
      <c r="AK276" s="550"/>
      <c r="AL276" s="549">
        <f>Calcu_ADJ!K95</f>
        <v>0</v>
      </c>
      <c r="AM276" s="549"/>
      <c r="AN276" s="549"/>
      <c r="AO276" s="549"/>
      <c r="AP276" s="549"/>
      <c r="AQ276" s="549"/>
      <c r="AR276" s="551">
        <f>Calcu_ADJ!L95</f>
        <v>0</v>
      </c>
      <c r="AS276" s="551"/>
      <c r="AT276" s="551"/>
      <c r="AU276" s="551"/>
      <c r="AV276" s="551"/>
      <c r="AW276" s="551"/>
      <c r="AX276" s="547" t="e">
        <f>Calcu_ADJ!M95</f>
        <v>#VALUE!</v>
      </c>
      <c r="AY276" s="547"/>
      <c r="AZ276" s="547"/>
      <c r="BA276" s="547"/>
      <c r="BB276" s="547"/>
      <c r="BC276" s="547"/>
      <c r="BD276" s="547">
        <f ca="1">Calcu_ADJ!N95</f>
        <v>2</v>
      </c>
      <c r="BE276" s="547"/>
      <c r="BF276" s="547"/>
      <c r="BG276" s="547"/>
      <c r="BH276" s="547"/>
      <c r="BI276" s="547"/>
      <c r="BJ276" s="548">
        <f ca="1">Calcu_ADJ!O95</f>
        <v>0</v>
      </c>
      <c r="BK276" s="548"/>
      <c r="BL276" s="548"/>
      <c r="BM276" s="548"/>
      <c r="BN276" s="548"/>
      <c r="BO276" s="548"/>
    </row>
    <row r="277" spans="1:67" ht="18.75" customHeight="1">
      <c r="A277" s="257"/>
      <c r="B277" s="536"/>
      <c r="C277" s="537"/>
      <c r="D277" s="537"/>
      <c r="E277" s="537"/>
      <c r="F277" s="537"/>
      <c r="G277" s="538"/>
      <c r="H277" s="542">
        <f>Calcu_ADJ!C96</f>
        <v>0</v>
      </c>
      <c r="I277" s="543"/>
      <c r="J277" s="543"/>
      <c r="K277" s="543"/>
      <c r="L277" s="543"/>
      <c r="M277" s="543"/>
      <c r="N277" s="549" t="e">
        <f>Calcu_ADJ!F96</f>
        <v>#VALUE!</v>
      </c>
      <c r="O277" s="549"/>
      <c r="P277" s="549"/>
      <c r="Q277" s="549"/>
      <c r="R277" s="549"/>
      <c r="S277" s="549"/>
      <c r="T277" s="549" t="e">
        <f>Calcu_ADJ!G96</f>
        <v>#VALUE!</v>
      </c>
      <c r="U277" s="549"/>
      <c r="V277" s="549"/>
      <c r="W277" s="549"/>
      <c r="X277" s="549"/>
      <c r="Y277" s="549"/>
      <c r="Z277" s="548">
        <f>Calcu_ADJ!I96</f>
        <v>0</v>
      </c>
      <c r="AA277" s="548"/>
      <c r="AB277" s="548"/>
      <c r="AC277" s="548"/>
      <c r="AD277" s="548"/>
      <c r="AE277" s="548"/>
      <c r="AF277" s="550">
        <f>Calcu_ADJ!J96</f>
        <v>1.5270914620065603E-2</v>
      </c>
      <c r="AG277" s="550"/>
      <c r="AH277" s="550"/>
      <c r="AI277" s="550"/>
      <c r="AJ277" s="550"/>
      <c r="AK277" s="550"/>
      <c r="AL277" s="549">
        <f>Calcu_ADJ!K96</f>
        <v>0</v>
      </c>
      <c r="AM277" s="549"/>
      <c r="AN277" s="549"/>
      <c r="AO277" s="549"/>
      <c r="AP277" s="549"/>
      <c r="AQ277" s="549"/>
      <c r="AR277" s="551">
        <f>Calcu_ADJ!L96</f>
        <v>0</v>
      </c>
      <c r="AS277" s="551"/>
      <c r="AT277" s="551"/>
      <c r="AU277" s="551"/>
      <c r="AV277" s="551"/>
      <c r="AW277" s="551"/>
      <c r="AX277" s="547" t="e">
        <f>Calcu_ADJ!M96</f>
        <v>#VALUE!</v>
      </c>
      <c r="AY277" s="547"/>
      <c r="AZ277" s="547"/>
      <c r="BA277" s="547"/>
      <c r="BB277" s="547"/>
      <c r="BC277" s="547"/>
      <c r="BD277" s="547">
        <f ca="1">Calcu_ADJ!N96</f>
        <v>2</v>
      </c>
      <c r="BE277" s="547"/>
      <c r="BF277" s="547"/>
      <c r="BG277" s="547"/>
      <c r="BH277" s="547"/>
      <c r="BI277" s="547"/>
      <c r="BJ277" s="548">
        <f ca="1">Calcu_ADJ!O96</f>
        <v>0</v>
      </c>
      <c r="BK277" s="548"/>
      <c r="BL277" s="548"/>
      <c r="BM277" s="548"/>
      <c r="BN277" s="548"/>
      <c r="BO277" s="548"/>
    </row>
    <row r="278" spans="1:67" ht="18.75" customHeight="1">
      <c r="A278" s="257"/>
      <c r="B278" s="536"/>
      <c r="C278" s="537"/>
      <c r="D278" s="537"/>
      <c r="E278" s="537"/>
      <c r="F278" s="537"/>
      <c r="G278" s="538"/>
      <c r="H278" s="542">
        <f>Calcu_ADJ!C97</f>
        <v>0</v>
      </c>
      <c r="I278" s="543"/>
      <c r="J278" s="543"/>
      <c r="K278" s="543"/>
      <c r="L278" s="543"/>
      <c r="M278" s="543"/>
      <c r="N278" s="549" t="e">
        <f>Calcu_ADJ!F97</f>
        <v>#VALUE!</v>
      </c>
      <c r="O278" s="549"/>
      <c r="P278" s="549"/>
      <c r="Q278" s="549"/>
      <c r="R278" s="549"/>
      <c r="S278" s="549"/>
      <c r="T278" s="549" t="e">
        <f>Calcu_ADJ!G97</f>
        <v>#VALUE!</v>
      </c>
      <c r="U278" s="549"/>
      <c r="V278" s="549"/>
      <c r="W278" s="549"/>
      <c r="X278" s="549"/>
      <c r="Y278" s="549"/>
      <c r="Z278" s="548">
        <f>Calcu_ADJ!I97</f>
        <v>0</v>
      </c>
      <c r="AA278" s="548"/>
      <c r="AB278" s="548"/>
      <c r="AC278" s="548"/>
      <c r="AD278" s="548"/>
      <c r="AE278" s="548"/>
      <c r="AF278" s="550">
        <f>Calcu_ADJ!J97</f>
        <v>1.5270914620065603E-2</v>
      </c>
      <c r="AG278" s="550"/>
      <c r="AH278" s="550"/>
      <c r="AI278" s="550"/>
      <c r="AJ278" s="550"/>
      <c r="AK278" s="550"/>
      <c r="AL278" s="549">
        <f>Calcu_ADJ!K97</f>
        <v>0</v>
      </c>
      <c r="AM278" s="549"/>
      <c r="AN278" s="549"/>
      <c r="AO278" s="549"/>
      <c r="AP278" s="549"/>
      <c r="AQ278" s="549"/>
      <c r="AR278" s="551">
        <f>Calcu_ADJ!L97</f>
        <v>0</v>
      </c>
      <c r="AS278" s="551"/>
      <c r="AT278" s="551"/>
      <c r="AU278" s="551"/>
      <c r="AV278" s="551"/>
      <c r="AW278" s="551"/>
      <c r="AX278" s="547" t="e">
        <f>Calcu_ADJ!M97</f>
        <v>#VALUE!</v>
      </c>
      <c r="AY278" s="547"/>
      <c r="AZ278" s="547"/>
      <c r="BA278" s="547"/>
      <c r="BB278" s="547"/>
      <c r="BC278" s="547"/>
      <c r="BD278" s="547">
        <f ca="1">Calcu_ADJ!N97</f>
        <v>2</v>
      </c>
      <c r="BE278" s="547"/>
      <c r="BF278" s="547"/>
      <c r="BG278" s="547"/>
      <c r="BH278" s="547"/>
      <c r="BI278" s="547"/>
      <c r="BJ278" s="548">
        <f ca="1">Calcu_ADJ!O97</f>
        <v>0</v>
      </c>
      <c r="BK278" s="548"/>
      <c r="BL278" s="548"/>
      <c r="BM278" s="548"/>
      <c r="BN278" s="548"/>
      <c r="BO278" s="548"/>
    </row>
    <row r="279" spans="1:67" ht="18.75" customHeight="1">
      <c r="A279" s="257"/>
      <c r="B279" s="536"/>
      <c r="C279" s="537"/>
      <c r="D279" s="537"/>
      <c r="E279" s="537"/>
      <c r="F279" s="537"/>
      <c r="G279" s="538"/>
      <c r="H279" s="542">
        <f>Calcu_ADJ!C98</f>
        <v>0</v>
      </c>
      <c r="I279" s="543"/>
      <c r="J279" s="543"/>
      <c r="K279" s="543"/>
      <c r="L279" s="543"/>
      <c r="M279" s="543"/>
      <c r="N279" s="549" t="e">
        <f>Calcu_ADJ!F98</f>
        <v>#VALUE!</v>
      </c>
      <c r="O279" s="549"/>
      <c r="P279" s="549"/>
      <c r="Q279" s="549"/>
      <c r="R279" s="549"/>
      <c r="S279" s="549"/>
      <c r="T279" s="549" t="e">
        <f>Calcu_ADJ!G98</f>
        <v>#VALUE!</v>
      </c>
      <c r="U279" s="549"/>
      <c r="V279" s="549"/>
      <c r="W279" s="549"/>
      <c r="X279" s="549"/>
      <c r="Y279" s="549"/>
      <c r="Z279" s="548">
        <f>Calcu_ADJ!I98</f>
        <v>0</v>
      </c>
      <c r="AA279" s="548"/>
      <c r="AB279" s="548"/>
      <c r="AC279" s="548"/>
      <c r="AD279" s="548"/>
      <c r="AE279" s="548"/>
      <c r="AF279" s="550">
        <f>Calcu_ADJ!J98</f>
        <v>1.5270914620065603E-2</v>
      </c>
      <c r="AG279" s="550"/>
      <c r="AH279" s="550"/>
      <c r="AI279" s="550"/>
      <c r="AJ279" s="550"/>
      <c r="AK279" s="550"/>
      <c r="AL279" s="549">
        <f>Calcu_ADJ!K98</f>
        <v>0</v>
      </c>
      <c r="AM279" s="549"/>
      <c r="AN279" s="549"/>
      <c r="AO279" s="549"/>
      <c r="AP279" s="549"/>
      <c r="AQ279" s="549"/>
      <c r="AR279" s="551">
        <f>Calcu_ADJ!L98</f>
        <v>0</v>
      </c>
      <c r="AS279" s="551"/>
      <c r="AT279" s="551"/>
      <c r="AU279" s="551"/>
      <c r="AV279" s="551"/>
      <c r="AW279" s="551"/>
      <c r="AX279" s="547" t="e">
        <f>Calcu_ADJ!M98</f>
        <v>#VALUE!</v>
      </c>
      <c r="AY279" s="547"/>
      <c r="AZ279" s="547"/>
      <c r="BA279" s="547"/>
      <c r="BB279" s="547"/>
      <c r="BC279" s="547"/>
      <c r="BD279" s="547">
        <f ca="1">Calcu_ADJ!N98</f>
        <v>2</v>
      </c>
      <c r="BE279" s="547"/>
      <c r="BF279" s="547"/>
      <c r="BG279" s="547"/>
      <c r="BH279" s="547"/>
      <c r="BI279" s="547"/>
      <c r="BJ279" s="548">
        <f ca="1">Calcu_ADJ!O98</f>
        <v>0</v>
      </c>
      <c r="BK279" s="548"/>
      <c r="BL279" s="548"/>
      <c r="BM279" s="548"/>
      <c r="BN279" s="548"/>
      <c r="BO279" s="548"/>
    </row>
    <row r="280" spans="1:67" ht="18.75" customHeight="1">
      <c r="A280" s="257"/>
      <c r="B280" s="536"/>
      <c r="C280" s="537"/>
      <c r="D280" s="537"/>
      <c r="E280" s="537"/>
      <c r="F280" s="537"/>
      <c r="G280" s="538"/>
      <c r="H280" s="542">
        <f>Calcu_ADJ!C99</f>
        <v>0</v>
      </c>
      <c r="I280" s="543"/>
      <c r="J280" s="543"/>
      <c r="K280" s="543"/>
      <c r="L280" s="543"/>
      <c r="M280" s="543"/>
      <c r="N280" s="549" t="e">
        <f>Calcu_ADJ!F99</f>
        <v>#VALUE!</v>
      </c>
      <c r="O280" s="549"/>
      <c r="P280" s="549"/>
      <c r="Q280" s="549"/>
      <c r="R280" s="549"/>
      <c r="S280" s="549"/>
      <c r="T280" s="549" t="e">
        <f>Calcu_ADJ!G99</f>
        <v>#VALUE!</v>
      </c>
      <c r="U280" s="549"/>
      <c r="V280" s="549"/>
      <c r="W280" s="549"/>
      <c r="X280" s="549"/>
      <c r="Y280" s="549"/>
      <c r="Z280" s="548">
        <f>Calcu_ADJ!I99</f>
        <v>0</v>
      </c>
      <c r="AA280" s="548"/>
      <c r="AB280" s="548"/>
      <c r="AC280" s="548"/>
      <c r="AD280" s="548"/>
      <c r="AE280" s="548"/>
      <c r="AF280" s="550">
        <f>Calcu_ADJ!J99</f>
        <v>1.5270914620065603E-2</v>
      </c>
      <c r="AG280" s="550"/>
      <c r="AH280" s="550"/>
      <c r="AI280" s="550"/>
      <c r="AJ280" s="550"/>
      <c r="AK280" s="550"/>
      <c r="AL280" s="549">
        <f>Calcu_ADJ!K99</f>
        <v>0</v>
      </c>
      <c r="AM280" s="549"/>
      <c r="AN280" s="549"/>
      <c r="AO280" s="549"/>
      <c r="AP280" s="549"/>
      <c r="AQ280" s="549"/>
      <c r="AR280" s="551">
        <f>Calcu_ADJ!L99</f>
        <v>0</v>
      </c>
      <c r="AS280" s="551"/>
      <c r="AT280" s="551"/>
      <c r="AU280" s="551"/>
      <c r="AV280" s="551"/>
      <c r="AW280" s="551"/>
      <c r="AX280" s="547" t="e">
        <f>Calcu_ADJ!M99</f>
        <v>#VALUE!</v>
      </c>
      <c r="AY280" s="547"/>
      <c r="AZ280" s="547"/>
      <c r="BA280" s="547"/>
      <c r="BB280" s="547"/>
      <c r="BC280" s="547"/>
      <c r="BD280" s="547">
        <f ca="1">Calcu_ADJ!N99</f>
        <v>2</v>
      </c>
      <c r="BE280" s="547"/>
      <c r="BF280" s="547"/>
      <c r="BG280" s="547"/>
      <c r="BH280" s="547"/>
      <c r="BI280" s="547"/>
      <c r="BJ280" s="548">
        <f ca="1">Calcu_ADJ!O99</f>
        <v>0</v>
      </c>
      <c r="BK280" s="548"/>
      <c r="BL280" s="548"/>
      <c r="BM280" s="548"/>
      <c r="BN280" s="548"/>
      <c r="BO280" s="548"/>
    </row>
    <row r="281" spans="1:67" ht="18.75" customHeight="1">
      <c r="A281" s="257"/>
      <c r="B281" s="539"/>
      <c r="C281" s="540"/>
      <c r="D281" s="540"/>
      <c r="E281" s="540"/>
      <c r="F281" s="540"/>
      <c r="G281" s="541"/>
      <c r="H281" s="542">
        <f>Calcu_ADJ!C100</f>
        <v>0</v>
      </c>
      <c r="I281" s="543"/>
      <c r="J281" s="543"/>
      <c r="K281" s="543"/>
      <c r="L281" s="543"/>
      <c r="M281" s="543"/>
      <c r="N281" s="549" t="e">
        <f>Calcu_ADJ!F100</f>
        <v>#VALUE!</v>
      </c>
      <c r="O281" s="549"/>
      <c r="P281" s="549"/>
      <c r="Q281" s="549"/>
      <c r="R281" s="549"/>
      <c r="S281" s="549"/>
      <c r="T281" s="549" t="e">
        <f>Calcu_ADJ!G100</f>
        <v>#VALUE!</v>
      </c>
      <c r="U281" s="549"/>
      <c r="V281" s="549"/>
      <c r="W281" s="549"/>
      <c r="X281" s="549"/>
      <c r="Y281" s="549"/>
      <c r="Z281" s="548">
        <f>Calcu_ADJ!I100</f>
        <v>0</v>
      </c>
      <c r="AA281" s="548"/>
      <c r="AB281" s="548"/>
      <c r="AC281" s="548"/>
      <c r="AD281" s="548"/>
      <c r="AE281" s="548"/>
      <c r="AF281" s="550">
        <f>Calcu_ADJ!J100</f>
        <v>1.5270914620065603E-2</v>
      </c>
      <c r="AG281" s="550"/>
      <c r="AH281" s="550"/>
      <c r="AI281" s="550"/>
      <c r="AJ281" s="550"/>
      <c r="AK281" s="550"/>
      <c r="AL281" s="549">
        <f>Calcu_ADJ!K100</f>
        <v>0</v>
      </c>
      <c r="AM281" s="549"/>
      <c r="AN281" s="549"/>
      <c r="AO281" s="549"/>
      <c r="AP281" s="549"/>
      <c r="AQ281" s="549"/>
      <c r="AR281" s="551">
        <f>Calcu_ADJ!L100</f>
        <v>0</v>
      </c>
      <c r="AS281" s="551"/>
      <c r="AT281" s="551"/>
      <c r="AU281" s="551"/>
      <c r="AV281" s="551"/>
      <c r="AW281" s="551"/>
      <c r="AX281" s="547" t="e">
        <f>Calcu_ADJ!M100</f>
        <v>#VALUE!</v>
      </c>
      <c r="AY281" s="547"/>
      <c r="AZ281" s="547"/>
      <c r="BA281" s="547"/>
      <c r="BB281" s="547"/>
      <c r="BC281" s="547"/>
      <c r="BD281" s="547">
        <f ca="1">Calcu_ADJ!N100</f>
        <v>2</v>
      </c>
      <c r="BE281" s="547"/>
      <c r="BF281" s="547"/>
      <c r="BG281" s="547"/>
      <c r="BH281" s="547"/>
      <c r="BI281" s="547"/>
      <c r="BJ281" s="548">
        <f ca="1">Calcu_ADJ!O100</f>
        <v>0</v>
      </c>
      <c r="BK281" s="548"/>
      <c r="BL281" s="548"/>
      <c r="BM281" s="548"/>
      <c r="BN281" s="548"/>
      <c r="BO281" s="548"/>
    </row>
    <row r="282" spans="1:67" ht="18.75" customHeight="1">
      <c r="A282" s="257"/>
      <c r="B282" s="533" t="s">
        <v>172</v>
      </c>
      <c r="C282" s="534"/>
      <c r="D282" s="534"/>
      <c r="E282" s="534"/>
      <c r="F282" s="534"/>
      <c r="G282" s="535"/>
      <c r="H282" s="542">
        <f>Calcu_ADJ!C104</f>
        <v>0</v>
      </c>
      <c r="I282" s="543"/>
      <c r="J282" s="543"/>
      <c r="K282" s="543"/>
      <c r="L282" s="543"/>
      <c r="M282" s="543"/>
      <c r="N282" s="544"/>
      <c r="O282" s="544"/>
      <c r="P282" s="544"/>
      <c r="Q282" s="544"/>
      <c r="R282" s="544"/>
      <c r="S282" s="544"/>
      <c r="T282" s="544"/>
      <c r="U282" s="544"/>
      <c r="V282" s="544"/>
      <c r="W282" s="544"/>
      <c r="X282" s="544"/>
      <c r="Y282" s="544"/>
      <c r="Z282" s="544"/>
      <c r="AA282" s="544"/>
      <c r="AB282" s="544"/>
      <c r="AC282" s="544"/>
      <c r="AD282" s="544"/>
      <c r="AE282" s="544"/>
      <c r="AF282" s="545"/>
      <c r="AG282" s="545"/>
      <c r="AH282" s="545"/>
      <c r="AI282" s="545"/>
      <c r="AJ282" s="545"/>
      <c r="AK282" s="545"/>
      <c r="AL282" s="544"/>
      <c r="AM282" s="544"/>
      <c r="AN282" s="544"/>
      <c r="AO282" s="544"/>
      <c r="AP282" s="544"/>
      <c r="AQ282" s="544"/>
      <c r="AR282" s="544"/>
      <c r="AS282" s="544"/>
      <c r="AT282" s="544"/>
      <c r="AU282" s="544"/>
      <c r="AV282" s="544"/>
      <c r="AW282" s="544"/>
      <c r="AX282" s="546"/>
      <c r="AY282" s="546"/>
      <c r="AZ282" s="546"/>
      <c r="BA282" s="546"/>
      <c r="BB282" s="546"/>
      <c r="BC282" s="546"/>
      <c r="BD282" s="546"/>
      <c r="BE282" s="546"/>
      <c r="BF282" s="546"/>
      <c r="BG282" s="546"/>
      <c r="BH282" s="546"/>
      <c r="BI282" s="546"/>
      <c r="BJ282" s="544"/>
      <c r="BK282" s="544"/>
      <c r="BL282" s="544"/>
      <c r="BM282" s="544"/>
      <c r="BN282" s="544"/>
      <c r="BO282" s="544"/>
    </row>
    <row r="283" spans="1:67" ht="18.75" customHeight="1">
      <c r="A283" s="257"/>
      <c r="B283" s="536"/>
      <c r="C283" s="537"/>
      <c r="D283" s="537"/>
      <c r="E283" s="537"/>
      <c r="F283" s="537"/>
      <c r="G283" s="538"/>
      <c r="H283" s="542">
        <f>Calcu_ADJ!C105</f>
        <v>0</v>
      </c>
      <c r="I283" s="543"/>
      <c r="J283" s="543"/>
      <c r="K283" s="543"/>
      <c r="L283" s="543"/>
      <c r="M283" s="543"/>
      <c r="N283" s="549" t="e">
        <f>Calcu_ADJ!F105</f>
        <v>#VALUE!</v>
      </c>
      <c r="O283" s="549"/>
      <c r="P283" s="549"/>
      <c r="Q283" s="549"/>
      <c r="R283" s="549"/>
      <c r="S283" s="549"/>
      <c r="T283" s="549" t="e">
        <f>Calcu_ADJ!G105</f>
        <v>#VALUE!</v>
      </c>
      <c r="U283" s="549"/>
      <c r="V283" s="549"/>
      <c r="W283" s="549"/>
      <c r="X283" s="549"/>
      <c r="Y283" s="549"/>
      <c r="Z283" s="548">
        <f>Calcu_ADJ!I105</f>
        <v>0</v>
      </c>
      <c r="AA283" s="548"/>
      <c r="AB283" s="548"/>
      <c r="AC283" s="548"/>
      <c r="AD283" s="548"/>
      <c r="AE283" s="548"/>
      <c r="AF283" s="550">
        <f>Calcu_ADJ!J105</f>
        <v>1.5270914620065603E-2</v>
      </c>
      <c r="AG283" s="550"/>
      <c r="AH283" s="550"/>
      <c r="AI283" s="550"/>
      <c r="AJ283" s="550"/>
      <c r="AK283" s="550"/>
      <c r="AL283" s="549">
        <f>Calcu_ADJ!K105</f>
        <v>0</v>
      </c>
      <c r="AM283" s="549"/>
      <c r="AN283" s="549"/>
      <c r="AO283" s="549"/>
      <c r="AP283" s="549"/>
      <c r="AQ283" s="549"/>
      <c r="AR283" s="551">
        <f>Calcu_ADJ!L105</f>
        <v>0</v>
      </c>
      <c r="AS283" s="551"/>
      <c r="AT283" s="551"/>
      <c r="AU283" s="551"/>
      <c r="AV283" s="551"/>
      <c r="AW283" s="551"/>
      <c r="AX283" s="547" t="e">
        <f>Calcu_ADJ!M105</f>
        <v>#VALUE!</v>
      </c>
      <c r="AY283" s="547"/>
      <c r="AZ283" s="547"/>
      <c r="BA283" s="547"/>
      <c r="BB283" s="547"/>
      <c r="BC283" s="547"/>
      <c r="BD283" s="547">
        <f ca="1">Calcu_ADJ!N105</f>
        <v>2</v>
      </c>
      <c r="BE283" s="547"/>
      <c r="BF283" s="547"/>
      <c r="BG283" s="547"/>
      <c r="BH283" s="547"/>
      <c r="BI283" s="547"/>
      <c r="BJ283" s="548">
        <f ca="1">Calcu_ADJ!O105</f>
        <v>0</v>
      </c>
      <c r="BK283" s="548"/>
      <c r="BL283" s="548"/>
      <c r="BM283" s="548"/>
      <c r="BN283" s="548"/>
      <c r="BO283" s="548"/>
    </row>
    <row r="284" spans="1:67" ht="18.75" customHeight="1">
      <c r="A284" s="257"/>
      <c r="B284" s="536"/>
      <c r="C284" s="537"/>
      <c r="D284" s="537"/>
      <c r="E284" s="537"/>
      <c r="F284" s="537"/>
      <c r="G284" s="538"/>
      <c r="H284" s="542">
        <f>Calcu_ADJ!C106</f>
        <v>0</v>
      </c>
      <c r="I284" s="543"/>
      <c r="J284" s="543"/>
      <c r="K284" s="543"/>
      <c r="L284" s="543"/>
      <c r="M284" s="543"/>
      <c r="N284" s="549" t="e">
        <f>Calcu_ADJ!F106</f>
        <v>#VALUE!</v>
      </c>
      <c r="O284" s="549"/>
      <c r="P284" s="549"/>
      <c r="Q284" s="549"/>
      <c r="R284" s="549"/>
      <c r="S284" s="549"/>
      <c r="T284" s="549" t="e">
        <f>Calcu_ADJ!G106</f>
        <v>#VALUE!</v>
      </c>
      <c r="U284" s="549"/>
      <c r="V284" s="549"/>
      <c r="W284" s="549"/>
      <c r="X284" s="549"/>
      <c r="Y284" s="549"/>
      <c r="Z284" s="548">
        <f>Calcu_ADJ!I106</f>
        <v>0</v>
      </c>
      <c r="AA284" s="548"/>
      <c r="AB284" s="548"/>
      <c r="AC284" s="548"/>
      <c r="AD284" s="548"/>
      <c r="AE284" s="548"/>
      <c r="AF284" s="550">
        <f>Calcu_ADJ!J106</f>
        <v>1.5270914620065603E-2</v>
      </c>
      <c r="AG284" s="550"/>
      <c r="AH284" s="550"/>
      <c r="AI284" s="550"/>
      <c r="AJ284" s="550"/>
      <c r="AK284" s="550"/>
      <c r="AL284" s="549">
        <f>Calcu_ADJ!K106</f>
        <v>0</v>
      </c>
      <c r="AM284" s="549"/>
      <c r="AN284" s="549"/>
      <c r="AO284" s="549"/>
      <c r="AP284" s="549"/>
      <c r="AQ284" s="549"/>
      <c r="AR284" s="551">
        <f>Calcu_ADJ!L106</f>
        <v>0</v>
      </c>
      <c r="AS284" s="551"/>
      <c r="AT284" s="551"/>
      <c r="AU284" s="551"/>
      <c r="AV284" s="551"/>
      <c r="AW284" s="551"/>
      <c r="AX284" s="547" t="e">
        <f>Calcu_ADJ!M106</f>
        <v>#VALUE!</v>
      </c>
      <c r="AY284" s="547"/>
      <c r="AZ284" s="547"/>
      <c r="BA284" s="547"/>
      <c r="BB284" s="547"/>
      <c r="BC284" s="547"/>
      <c r="BD284" s="547">
        <f ca="1">Calcu_ADJ!N106</f>
        <v>2</v>
      </c>
      <c r="BE284" s="547"/>
      <c r="BF284" s="547"/>
      <c r="BG284" s="547"/>
      <c r="BH284" s="547"/>
      <c r="BI284" s="547"/>
      <c r="BJ284" s="548">
        <f ca="1">Calcu_ADJ!O106</f>
        <v>0</v>
      </c>
      <c r="BK284" s="548"/>
      <c r="BL284" s="548"/>
      <c r="BM284" s="548"/>
      <c r="BN284" s="548"/>
      <c r="BO284" s="548"/>
    </row>
    <row r="285" spans="1:67" ht="18.75" customHeight="1">
      <c r="A285" s="257"/>
      <c r="B285" s="536"/>
      <c r="C285" s="537"/>
      <c r="D285" s="537"/>
      <c r="E285" s="537"/>
      <c r="F285" s="537"/>
      <c r="G285" s="538"/>
      <c r="H285" s="542">
        <f>Calcu_ADJ!C107</f>
        <v>0</v>
      </c>
      <c r="I285" s="543"/>
      <c r="J285" s="543"/>
      <c r="K285" s="543"/>
      <c r="L285" s="543"/>
      <c r="M285" s="543"/>
      <c r="N285" s="549" t="e">
        <f>Calcu_ADJ!F107</f>
        <v>#VALUE!</v>
      </c>
      <c r="O285" s="549"/>
      <c r="P285" s="549"/>
      <c r="Q285" s="549"/>
      <c r="R285" s="549"/>
      <c r="S285" s="549"/>
      <c r="T285" s="549" t="e">
        <f>Calcu_ADJ!G107</f>
        <v>#VALUE!</v>
      </c>
      <c r="U285" s="549"/>
      <c r="V285" s="549"/>
      <c r="W285" s="549"/>
      <c r="X285" s="549"/>
      <c r="Y285" s="549"/>
      <c r="Z285" s="548">
        <f>Calcu_ADJ!I107</f>
        <v>0</v>
      </c>
      <c r="AA285" s="548"/>
      <c r="AB285" s="548"/>
      <c r="AC285" s="548"/>
      <c r="AD285" s="548"/>
      <c r="AE285" s="548"/>
      <c r="AF285" s="550">
        <f>Calcu_ADJ!J107</f>
        <v>1.5270914620065603E-2</v>
      </c>
      <c r="AG285" s="550"/>
      <c r="AH285" s="550"/>
      <c r="AI285" s="550"/>
      <c r="AJ285" s="550"/>
      <c r="AK285" s="550"/>
      <c r="AL285" s="549">
        <f>Calcu_ADJ!K107</f>
        <v>0</v>
      </c>
      <c r="AM285" s="549"/>
      <c r="AN285" s="549"/>
      <c r="AO285" s="549"/>
      <c r="AP285" s="549"/>
      <c r="AQ285" s="549"/>
      <c r="AR285" s="551">
        <f>Calcu_ADJ!L107</f>
        <v>0</v>
      </c>
      <c r="AS285" s="551"/>
      <c r="AT285" s="551"/>
      <c r="AU285" s="551"/>
      <c r="AV285" s="551"/>
      <c r="AW285" s="551"/>
      <c r="AX285" s="547" t="e">
        <f>Calcu_ADJ!M107</f>
        <v>#VALUE!</v>
      </c>
      <c r="AY285" s="547"/>
      <c r="AZ285" s="547"/>
      <c r="BA285" s="547"/>
      <c r="BB285" s="547"/>
      <c r="BC285" s="547"/>
      <c r="BD285" s="547">
        <f ca="1">Calcu_ADJ!N107</f>
        <v>2</v>
      </c>
      <c r="BE285" s="547"/>
      <c r="BF285" s="547"/>
      <c r="BG285" s="547"/>
      <c r="BH285" s="547"/>
      <c r="BI285" s="547"/>
      <c r="BJ285" s="548">
        <f ca="1">Calcu_ADJ!O107</f>
        <v>0</v>
      </c>
      <c r="BK285" s="548"/>
      <c r="BL285" s="548"/>
      <c r="BM285" s="548"/>
      <c r="BN285" s="548"/>
      <c r="BO285" s="548"/>
    </row>
    <row r="286" spans="1:67" ht="18.75" customHeight="1">
      <c r="A286" s="257"/>
      <c r="B286" s="536"/>
      <c r="C286" s="537"/>
      <c r="D286" s="537"/>
      <c r="E286" s="537"/>
      <c r="F286" s="537"/>
      <c r="G286" s="538"/>
      <c r="H286" s="542">
        <f>Calcu_ADJ!C108</f>
        <v>0</v>
      </c>
      <c r="I286" s="543"/>
      <c r="J286" s="543"/>
      <c r="K286" s="543"/>
      <c r="L286" s="543"/>
      <c r="M286" s="543"/>
      <c r="N286" s="549" t="e">
        <f>Calcu_ADJ!F108</f>
        <v>#VALUE!</v>
      </c>
      <c r="O286" s="549"/>
      <c r="P286" s="549"/>
      <c r="Q286" s="549"/>
      <c r="R286" s="549"/>
      <c r="S286" s="549"/>
      <c r="T286" s="549" t="e">
        <f>Calcu_ADJ!G108</f>
        <v>#VALUE!</v>
      </c>
      <c r="U286" s="549"/>
      <c r="V286" s="549"/>
      <c r="W286" s="549"/>
      <c r="X286" s="549"/>
      <c r="Y286" s="549"/>
      <c r="Z286" s="548">
        <f>Calcu_ADJ!I108</f>
        <v>0</v>
      </c>
      <c r="AA286" s="548"/>
      <c r="AB286" s="548"/>
      <c r="AC286" s="548"/>
      <c r="AD286" s="548"/>
      <c r="AE286" s="548"/>
      <c r="AF286" s="550">
        <f>Calcu_ADJ!J108</f>
        <v>1.5270914620065603E-2</v>
      </c>
      <c r="AG286" s="550"/>
      <c r="AH286" s="550"/>
      <c r="AI286" s="550"/>
      <c r="AJ286" s="550"/>
      <c r="AK286" s="550"/>
      <c r="AL286" s="549">
        <f>Calcu_ADJ!K108</f>
        <v>0</v>
      </c>
      <c r="AM286" s="549"/>
      <c r="AN286" s="549"/>
      <c r="AO286" s="549"/>
      <c r="AP286" s="549"/>
      <c r="AQ286" s="549"/>
      <c r="AR286" s="551">
        <f>Calcu_ADJ!L108</f>
        <v>0</v>
      </c>
      <c r="AS286" s="551"/>
      <c r="AT286" s="551"/>
      <c r="AU286" s="551"/>
      <c r="AV286" s="551"/>
      <c r="AW286" s="551"/>
      <c r="AX286" s="547" t="e">
        <f>Calcu_ADJ!M108</f>
        <v>#VALUE!</v>
      </c>
      <c r="AY286" s="547"/>
      <c r="AZ286" s="547"/>
      <c r="BA286" s="547"/>
      <c r="BB286" s="547"/>
      <c r="BC286" s="547"/>
      <c r="BD286" s="547">
        <f ca="1">Calcu_ADJ!N108</f>
        <v>2</v>
      </c>
      <c r="BE286" s="547"/>
      <c r="BF286" s="547"/>
      <c r="BG286" s="547"/>
      <c r="BH286" s="547"/>
      <c r="BI286" s="547"/>
      <c r="BJ286" s="548">
        <f ca="1">Calcu_ADJ!O108</f>
        <v>0</v>
      </c>
      <c r="BK286" s="548"/>
      <c r="BL286" s="548"/>
      <c r="BM286" s="548"/>
      <c r="BN286" s="548"/>
      <c r="BO286" s="548"/>
    </row>
    <row r="287" spans="1:67" ht="18.75" customHeight="1">
      <c r="A287" s="257"/>
      <c r="B287" s="536"/>
      <c r="C287" s="537"/>
      <c r="D287" s="537"/>
      <c r="E287" s="537"/>
      <c r="F287" s="537"/>
      <c r="G287" s="538"/>
      <c r="H287" s="542">
        <f>Calcu_ADJ!C109</f>
        <v>0</v>
      </c>
      <c r="I287" s="543"/>
      <c r="J287" s="543"/>
      <c r="K287" s="543"/>
      <c r="L287" s="543"/>
      <c r="M287" s="543"/>
      <c r="N287" s="549" t="e">
        <f>Calcu_ADJ!F109</f>
        <v>#VALUE!</v>
      </c>
      <c r="O287" s="549"/>
      <c r="P287" s="549"/>
      <c r="Q287" s="549"/>
      <c r="R287" s="549"/>
      <c r="S287" s="549"/>
      <c r="T287" s="549" t="e">
        <f>Calcu_ADJ!G109</f>
        <v>#VALUE!</v>
      </c>
      <c r="U287" s="549"/>
      <c r="V287" s="549"/>
      <c r="W287" s="549"/>
      <c r="X287" s="549"/>
      <c r="Y287" s="549"/>
      <c r="Z287" s="548">
        <f>Calcu_ADJ!I109</f>
        <v>0</v>
      </c>
      <c r="AA287" s="548"/>
      <c r="AB287" s="548"/>
      <c r="AC287" s="548"/>
      <c r="AD287" s="548"/>
      <c r="AE287" s="548"/>
      <c r="AF287" s="550">
        <f>Calcu_ADJ!J109</f>
        <v>1.5270914620065603E-2</v>
      </c>
      <c r="AG287" s="550"/>
      <c r="AH287" s="550"/>
      <c r="AI287" s="550"/>
      <c r="AJ287" s="550"/>
      <c r="AK287" s="550"/>
      <c r="AL287" s="549">
        <f>Calcu_ADJ!K109</f>
        <v>0</v>
      </c>
      <c r="AM287" s="549"/>
      <c r="AN287" s="549"/>
      <c r="AO287" s="549"/>
      <c r="AP287" s="549"/>
      <c r="AQ287" s="549"/>
      <c r="AR287" s="551">
        <f>Calcu_ADJ!L109</f>
        <v>0</v>
      </c>
      <c r="AS287" s="551"/>
      <c r="AT287" s="551"/>
      <c r="AU287" s="551"/>
      <c r="AV287" s="551"/>
      <c r="AW287" s="551"/>
      <c r="AX287" s="547" t="e">
        <f>Calcu_ADJ!M109</f>
        <v>#VALUE!</v>
      </c>
      <c r="AY287" s="547"/>
      <c r="AZ287" s="547"/>
      <c r="BA287" s="547"/>
      <c r="BB287" s="547"/>
      <c r="BC287" s="547"/>
      <c r="BD287" s="547">
        <f ca="1">Calcu_ADJ!N109</f>
        <v>2</v>
      </c>
      <c r="BE287" s="547"/>
      <c r="BF287" s="547"/>
      <c r="BG287" s="547"/>
      <c r="BH287" s="547"/>
      <c r="BI287" s="547"/>
      <c r="BJ287" s="548">
        <f ca="1">Calcu_ADJ!O109</f>
        <v>0</v>
      </c>
      <c r="BK287" s="548"/>
      <c r="BL287" s="548"/>
      <c r="BM287" s="548"/>
      <c r="BN287" s="548"/>
      <c r="BO287" s="548"/>
    </row>
    <row r="288" spans="1:67" ht="18.75" customHeight="1">
      <c r="A288" s="257"/>
      <c r="B288" s="536"/>
      <c r="C288" s="537"/>
      <c r="D288" s="537"/>
      <c r="E288" s="537"/>
      <c r="F288" s="537"/>
      <c r="G288" s="538"/>
      <c r="H288" s="542">
        <f>Calcu_ADJ!C110</f>
        <v>0</v>
      </c>
      <c r="I288" s="543"/>
      <c r="J288" s="543"/>
      <c r="K288" s="543"/>
      <c r="L288" s="543"/>
      <c r="M288" s="543"/>
      <c r="N288" s="549" t="e">
        <f>Calcu_ADJ!F110</f>
        <v>#VALUE!</v>
      </c>
      <c r="O288" s="549"/>
      <c r="P288" s="549"/>
      <c r="Q288" s="549"/>
      <c r="R288" s="549"/>
      <c r="S288" s="549"/>
      <c r="T288" s="549" t="e">
        <f>Calcu_ADJ!G110</f>
        <v>#VALUE!</v>
      </c>
      <c r="U288" s="549"/>
      <c r="V288" s="549"/>
      <c r="W288" s="549"/>
      <c r="X288" s="549"/>
      <c r="Y288" s="549"/>
      <c r="Z288" s="548">
        <f>Calcu_ADJ!I110</f>
        <v>0</v>
      </c>
      <c r="AA288" s="548"/>
      <c r="AB288" s="548"/>
      <c r="AC288" s="548"/>
      <c r="AD288" s="548"/>
      <c r="AE288" s="548"/>
      <c r="AF288" s="550">
        <f>Calcu_ADJ!J110</f>
        <v>1.5270914620065603E-2</v>
      </c>
      <c r="AG288" s="550"/>
      <c r="AH288" s="550"/>
      <c r="AI288" s="550"/>
      <c r="AJ288" s="550"/>
      <c r="AK288" s="550"/>
      <c r="AL288" s="549">
        <f>Calcu_ADJ!K110</f>
        <v>0</v>
      </c>
      <c r="AM288" s="549"/>
      <c r="AN288" s="549"/>
      <c r="AO288" s="549"/>
      <c r="AP288" s="549"/>
      <c r="AQ288" s="549"/>
      <c r="AR288" s="551">
        <f>Calcu_ADJ!L110</f>
        <v>0</v>
      </c>
      <c r="AS288" s="551"/>
      <c r="AT288" s="551"/>
      <c r="AU288" s="551"/>
      <c r="AV288" s="551"/>
      <c r="AW288" s="551"/>
      <c r="AX288" s="547" t="e">
        <f>Calcu_ADJ!M110</f>
        <v>#VALUE!</v>
      </c>
      <c r="AY288" s="547"/>
      <c r="AZ288" s="547"/>
      <c r="BA288" s="547"/>
      <c r="BB288" s="547"/>
      <c r="BC288" s="547"/>
      <c r="BD288" s="547">
        <f ca="1">Calcu_ADJ!N110</f>
        <v>2</v>
      </c>
      <c r="BE288" s="547"/>
      <c r="BF288" s="547"/>
      <c r="BG288" s="547"/>
      <c r="BH288" s="547"/>
      <c r="BI288" s="547"/>
      <c r="BJ288" s="548">
        <f ca="1">Calcu_ADJ!O110</f>
        <v>0</v>
      </c>
      <c r="BK288" s="548"/>
      <c r="BL288" s="548"/>
      <c r="BM288" s="548"/>
      <c r="BN288" s="548"/>
      <c r="BO288" s="548"/>
    </row>
    <row r="289" spans="1:67" ht="18.75" customHeight="1">
      <c r="A289" s="257"/>
      <c r="B289" s="536"/>
      <c r="C289" s="537"/>
      <c r="D289" s="537"/>
      <c r="E289" s="537"/>
      <c r="F289" s="537"/>
      <c r="G289" s="538"/>
      <c r="H289" s="542">
        <f>Calcu_ADJ!C111</f>
        <v>0</v>
      </c>
      <c r="I289" s="543"/>
      <c r="J289" s="543"/>
      <c r="K289" s="543"/>
      <c r="L289" s="543"/>
      <c r="M289" s="543"/>
      <c r="N289" s="549" t="e">
        <f>Calcu_ADJ!F111</f>
        <v>#VALUE!</v>
      </c>
      <c r="O289" s="549"/>
      <c r="P289" s="549"/>
      <c r="Q289" s="549"/>
      <c r="R289" s="549"/>
      <c r="S289" s="549"/>
      <c r="T289" s="549" t="e">
        <f>Calcu_ADJ!G111</f>
        <v>#VALUE!</v>
      </c>
      <c r="U289" s="549"/>
      <c r="V289" s="549"/>
      <c r="W289" s="549"/>
      <c r="X289" s="549"/>
      <c r="Y289" s="549"/>
      <c r="Z289" s="548">
        <f>Calcu_ADJ!I111</f>
        <v>0</v>
      </c>
      <c r="AA289" s="548"/>
      <c r="AB289" s="548"/>
      <c r="AC289" s="548"/>
      <c r="AD289" s="548"/>
      <c r="AE289" s="548"/>
      <c r="AF289" s="550">
        <f>Calcu_ADJ!J111</f>
        <v>1.5270914620065603E-2</v>
      </c>
      <c r="AG289" s="550"/>
      <c r="AH289" s="550"/>
      <c r="AI289" s="550"/>
      <c r="AJ289" s="550"/>
      <c r="AK289" s="550"/>
      <c r="AL289" s="549">
        <f>Calcu_ADJ!K111</f>
        <v>0</v>
      </c>
      <c r="AM289" s="549"/>
      <c r="AN289" s="549"/>
      <c r="AO289" s="549"/>
      <c r="AP289" s="549"/>
      <c r="AQ289" s="549"/>
      <c r="AR289" s="551">
        <f>Calcu_ADJ!L111</f>
        <v>0</v>
      </c>
      <c r="AS289" s="551"/>
      <c r="AT289" s="551"/>
      <c r="AU289" s="551"/>
      <c r="AV289" s="551"/>
      <c r="AW289" s="551"/>
      <c r="AX289" s="547" t="e">
        <f>Calcu_ADJ!M111</f>
        <v>#VALUE!</v>
      </c>
      <c r="AY289" s="547"/>
      <c r="AZ289" s="547"/>
      <c r="BA289" s="547"/>
      <c r="BB289" s="547"/>
      <c r="BC289" s="547"/>
      <c r="BD289" s="547">
        <f ca="1">Calcu_ADJ!N111</f>
        <v>2</v>
      </c>
      <c r="BE289" s="547"/>
      <c r="BF289" s="547"/>
      <c r="BG289" s="547"/>
      <c r="BH289" s="547"/>
      <c r="BI289" s="547"/>
      <c r="BJ289" s="548">
        <f ca="1">Calcu_ADJ!O111</f>
        <v>0</v>
      </c>
      <c r="BK289" s="548"/>
      <c r="BL289" s="548"/>
      <c r="BM289" s="548"/>
      <c r="BN289" s="548"/>
      <c r="BO289" s="548"/>
    </row>
    <row r="290" spans="1:67" ht="18.75" customHeight="1">
      <c r="A290" s="257"/>
      <c r="B290" s="536"/>
      <c r="C290" s="537"/>
      <c r="D290" s="537"/>
      <c r="E290" s="537"/>
      <c r="F290" s="537"/>
      <c r="G290" s="538"/>
      <c r="H290" s="542">
        <f>Calcu_ADJ!C112</f>
        <v>0</v>
      </c>
      <c r="I290" s="543"/>
      <c r="J290" s="543"/>
      <c r="K290" s="543"/>
      <c r="L290" s="543"/>
      <c r="M290" s="543"/>
      <c r="N290" s="549" t="e">
        <f>Calcu_ADJ!F112</f>
        <v>#VALUE!</v>
      </c>
      <c r="O290" s="549"/>
      <c r="P290" s="549"/>
      <c r="Q290" s="549"/>
      <c r="R290" s="549"/>
      <c r="S290" s="549"/>
      <c r="T290" s="549" t="e">
        <f>Calcu_ADJ!G112</f>
        <v>#VALUE!</v>
      </c>
      <c r="U290" s="549"/>
      <c r="V290" s="549"/>
      <c r="W290" s="549"/>
      <c r="X290" s="549"/>
      <c r="Y290" s="549"/>
      <c r="Z290" s="548">
        <f>Calcu_ADJ!I112</f>
        <v>0</v>
      </c>
      <c r="AA290" s="548"/>
      <c r="AB290" s="548"/>
      <c r="AC290" s="548"/>
      <c r="AD290" s="548"/>
      <c r="AE290" s="548"/>
      <c r="AF290" s="550">
        <f>Calcu_ADJ!J112</f>
        <v>1.5270914620065603E-2</v>
      </c>
      <c r="AG290" s="550"/>
      <c r="AH290" s="550"/>
      <c r="AI290" s="550"/>
      <c r="AJ290" s="550"/>
      <c r="AK290" s="550"/>
      <c r="AL290" s="549">
        <f>Calcu_ADJ!K112</f>
        <v>0</v>
      </c>
      <c r="AM290" s="549"/>
      <c r="AN290" s="549"/>
      <c r="AO290" s="549"/>
      <c r="AP290" s="549"/>
      <c r="AQ290" s="549"/>
      <c r="AR290" s="551">
        <f>Calcu_ADJ!L112</f>
        <v>0</v>
      </c>
      <c r="AS290" s="551"/>
      <c r="AT290" s="551"/>
      <c r="AU290" s="551"/>
      <c r="AV290" s="551"/>
      <c r="AW290" s="551"/>
      <c r="AX290" s="547" t="e">
        <f>Calcu_ADJ!M112</f>
        <v>#VALUE!</v>
      </c>
      <c r="AY290" s="547"/>
      <c r="AZ290" s="547"/>
      <c r="BA290" s="547"/>
      <c r="BB290" s="547"/>
      <c r="BC290" s="547"/>
      <c r="BD290" s="547">
        <f ca="1">Calcu_ADJ!N112</f>
        <v>2</v>
      </c>
      <c r="BE290" s="547"/>
      <c r="BF290" s="547"/>
      <c r="BG290" s="547"/>
      <c r="BH290" s="547"/>
      <c r="BI290" s="547"/>
      <c r="BJ290" s="548">
        <f ca="1">Calcu_ADJ!O112</f>
        <v>0</v>
      </c>
      <c r="BK290" s="548"/>
      <c r="BL290" s="548"/>
      <c r="BM290" s="548"/>
      <c r="BN290" s="548"/>
      <c r="BO290" s="548"/>
    </row>
    <row r="291" spans="1:67" ht="18.75" customHeight="1">
      <c r="A291" s="257"/>
      <c r="B291" s="536"/>
      <c r="C291" s="537"/>
      <c r="D291" s="537"/>
      <c r="E291" s="537"/>
      <c r="F291" s="537"/>
      <c r="G291" s="538"/>
      <c r="H291" s="542">
        <f>Calcu_ADJ!C113</f>
        <v>0</v>
      </c>
      <c r="I291" s="543"/>
      <c r="J291" s="543"/>
      <c r="K291" s="543"/>
      <c r="L291" s="543"/>
      <c r="M291" s="543"/>
      <c r="N291" s="549" t="e">
        <f>Calcu_ADJ!F113</f>
        <v>#VALUE!</v>
      </c>
      <c r="O291" s="549"/>
      <c r="P291" s="549"/>
      <c r="Q291" s="549"/>
      <c r="R291" s="549"/>
      <c r="S291" s="549"/>
      <c r="T291" s="549" t="e">
        <f>Calcu_ADJ!G113</f>
        <v>#VALUE!</v>
      </c>
      <c r="U291" s="549"/>
      <c r="V291" s="549"/>
      <c r="W291" s="549"/>
      <c r="X291" s="549"/>
      <c r="Y291" s="549"/>
      <c r="Z291" s="548">
        <f>Calcu_ADJ!I113</f>
        <v>0</v>
      </c>
      <c r="AA291" s="548"/>
      <c r="AB291" s="548"/>
      <c r="AC291" s="548"/>
      <c r="AD291" s="548"/>
      <c r="AE291" s="548"/>
      <c r="AF291" s="550">
        <f>Calcu_ADJ!J113</f>
        <v>1.5270914620065603E-2</v>
      </c>
      <c r="AG291" s="550"/>
      <c r="AH291" s="550"/>
      <c r="AI291" s="550"/>
      <c r="AJ291" s="550"/>
      <c r="AK291" s="550"/>
      <c r="AL291" s="549">
        <f>Calcu_ADJ!K113</f>
        <v>0</v>
      </c>
      <c r="AM291" s="549"/>
      <c r="AN291" s="549"/>
      <c r="AO291" s="549"/>
      <c r="AP291" s="549"/>
      <c r="AQ291" s="549"/>
      <c r="AR291" s="551">
        <f>Calcu_ADJ!L113</f>
        <v>0</v>
      </c>
      <c r="AS291" s="551"/>
      <c r="AT291" s="551"/>
      <c r="AU291" s="551"/>
      <c r="AV291" s="551"/>
      <c r="AW291" s="551"/>
      <c r="AX291" s="547" t="e">
        <f>Calcu_ADJ!M113</f>
        <v>#VALUE!</v>
      </c>
      <c r="AY291" s="547"/>
      <c r="AZ291" s="547"/>
      <c r="BA291" s="547"/>
      <c r="BB291" s="547"/>
      <c r="BC291" s="547"/>
      <c r="BD291" s="547">
        <f ca="1">Calcu_ADJ!N113</f>
        <v>2</v>
      </c>
      <c r="BE291" s="547"/>
      <c r="BF291" s="547"/>
      <c r="BG291" s="547"/>
      <c r="BH291" s="547"/>
      <c r="BI291" s="547"/>
      <c r="BJ291" s="548">
        <f ca="1">Calcu_ADJ!O113</f>
        <v>0</v>
      </c>
      <c r="BK291" s="548"/>
      <c r="BL291" s="548"/>
      <c r="BM291" s="548"/>
      <c r="BN291" s="548"/>
      <c r="BO291" s="548"/>
    </row>
    <row r="292" spans="1:67" ht="18.75" customHeight="1">
      <c r="A292" s="257"/>
      <c r="B292" s="536"/>
      <c r="C292" s="537"/>
      <c r="D292" s="537"/>
      <c r="E292" s="537"/>
      <c r="F292" s="537"/>
      <c r="G292" s="538"/>
      <c r="H292" s="542">
        <f>Calcu_ADJ!C114</f>
        <v>0</v>
      </c>
      <c r="I292" s="543"/>
      <c r="J292" s="543"/>
      <c r="K292" s="543"/>
      <c r="L292" s="543"/>
      <c r="M292" s="543"/>
      <c r="N292" s="549" t="e">
        <f>Calcu_ADJ!F114</f>
        <v>#VALUE!</v>
      </c>
      <c r="O292" s="549"/>
      <c r="P292" s="549"/>
      <c r="Q292" s="549"/>
      <c r="R292" s="549"/>
      <c r="S292" s="549"/>
      <c r="T292" s="549" t="e">
        <f>Calcu_ADJ!G114</f>
        <v>#VALUE!</v>
      </c>
      <c r="U292" s="549"/>
      <c r="V292" s="549"/>
      <c r="W292" s="549"/>
      <c r="X292" s="549"/>
      <c r="Y292" s="549"/>
      <c r="Z292" s="548">
        <f>Calcu_ADJ!I114</f>
        <v>0</v>
      </c>
      <c r="AA292" s="548"/>
      <c r="AB292" s="548"/>
      <c r="AC292" s="548"/>
      <c r="AD292" s="548"/>
      <c r="AE292" s="548"/>
      <c r="AF292" s="550">
        <f>Calcu_ADJ!J114</f>
        <v>1.5270914620065603E-2</v>
      </c>
      <c r="AG292" s="550"/>
      <c r="AH292" s="550"/>
      <c r="AI292" s="550"/>
      <c r="AJ292" s="550"/>
      <c r="AK292" s="550"/>
      <c r="AL292" s="549">
        <f>Calcu_ADJ!K114</f>
        <v>0</v>
      </c>
      <c r="AM292" s="549"/>
      <c r="AN292" s="549"/>
      <c r="AO292" s="549"/>
      <c r="AP292" s="549"/>
      <c r="AQ292" s="549"/>
      <c r="AR292" s="551">
        <f>Calcu_ADJ!L114</f>
        <v>0</v>
      </c>
      <c r="AS292" s="551"/>
      <c r="AT292" s="551"/>
      <c r="AU292" s="551"/>
      <c r="AV292" s="551"/>
      <c r="AW292" s="551"/>
      <c r="AX292" s="547" t="e">
        <f>Calcu_ADJ!M114</f>
        <v>#VALUE!</v>
      </c>
      <c r="AY292" s="547"/>
      <c r="AZ292" s="547"/>
      <c r="BA292" s="547"/>
      <c r="BB292" s="547"/>
      <c r="BC292" s="547"/>
      <c r="BD292" s="547">
        <f ca="1">Calcu_ADJ!N114</f>
        <v>2</v>
      </c>
      <c r="BE292" s="547"/>
      <c r="BF292" s="547"/>
      <c r="BG292" s="547"/>
      <c r="BH292" s="547"/>
      <c r="BI292" s="547"/>
      <c r="BJ292" s="548">
        <f ca="1">Calcu_ADJ!O114</f>
        <v>0</v>
      </c>
      <c r="BK292" s="548"/>
      <c r="BL292" s="548"/>
      <c r="BM292" s="548"/>
      <c r="BN292" s="548"/>
      <c r="BO292" s="548"/>
    </row>
    <row r="293" spans="1:67" ht="18.75" customHeight="1">
      <c r="A293" s="257"/>
      <c r="B293" s="536"/>
      <c r="C293" s="537"/>
      <c r="D293" s="537"/>
      <c r="E293" s="537"/>
      <c r="F293" s="537"/>
      <c r="G293" s="538"/>
      <c r="H293" s="542">
        <f>Calcu_ADJ!C115</f>
        <v>0</v>
      </c>
      <c r="I293" s="543"/>
      <c r="J293" s="543"/>
      <c r="K293" s="543"/>
      <c r="L293" s="543"/>
      <c r="M293" s="543"/>
      <c r="N293" s="549" t="e">
        <f>Calcu_ADJ!F115</f>
        <v>#VALUE!</v>
      </c>
      <c r="O293" s="549"/>
      <c r="P293" s="549"/>
      <c r="Q293" s="549"/>
      <c r="R293" s="549"/>
      <c r="S293" s="549"/>
      <c r="T293" s="549" t="e">
        <f>Calcu_ADJ!G115</f>
        <v>#VALUE!</v>
      </c>
      <c r="U293" s="549"/>
      <c r="V293" s="549"/>
      <c r="W293" s="549"/>
      <c r="X293" s="549"/>
      <c r="Y293" s="549"/>
      <c r="Z293" s="548">
        <f>Calcu_ADJ!I115</f>
        <v>0</v>
      </c>
      <c r="AA293" s="548"/>
      <c r="AB293" s="548"/>
      <c r="AC293" s="548"/>
      <c r="AD293" s="548"/>
      <c r="AE293" s="548"/>
      <c r="AF293" s="550">
        <f>Calcu_ADJ!J115</f>
        <v>1.5270914620065603E-2</v>
      </c>
      <c r="AG293" s="550"/>
      <c r="AH293" s="550"/>
      <c r="AI293" s="550"/>
      <c r="AJ293" s="550"/>
      <c r="AK293" s="550"/>
      <c r="AL293" s="549">
        <f>Calcu_ADJ!K115</f>
        <v>0</v>
      </c>
      <c r="AM293" s="549"/>
      <c r="AN293" s="549"/>
      <c r="AO293" s="549"/>
      <c r="AP293" s="549"/>
      <c r="AQ293" s="549"/>
      <c r="AR293" s="551">
        <f>Calcu_ADJ!L115</f>
        <v>0</v>
      </c>
      <c r="AS293" s="551"/>
      <c r="AT293" s="551"/>
      <c r="AU293" s="551"/>
      <c r="AV293" s="551"/>
      <c r="AW293" s="551"/>
      <c r="AX293" s="547" t="e">
        <f>Calcu_ADJ!M115</f>
        <v>#VALUE!</v>
      </c>
      <c r="AY293" s="547"/>
      <c r="AZ293" s="547"/>
      <c r="BA293" s="547"/>
      <c r="BB293" s="547"/>
      <c r="BC293" s="547"/>
      <c r="BD293" s="547">
        <f ca="1">Calcu_ADJ!N115</f>
        <v>2</v>
      </c>
      <c r="BE293" s="547"/>
      <c r="BF293" s="547"/>
      <c r="BG293" s="547"/>
      <c r="BH293" s="547"/>
      <c r="BI293" s="547"/>
      <c r="BJ293" s="548">
        <f ca="1">Calcu_ADJ!O115</f>
        <v>0</v>
      </c>
      <c r="BK293" s="548"/>
      <c r="BL293" s="548"/>
      <c r="BM293" s="548"/>
      <c r="BN293" s="548"/>
      <c r="BO293" s="548"/>
    </row>
    <row r="294" spans="1:67" ht="18.75" customHeight="1">
      <c r="A294" s="257"/>
      <c r="B294" s="536"/>
      <c r="C294" s="537"/>
      <c r="D294" s="537"/>
      <c r="E294" s="537"/>
      <c r="F294" s="537"/>
      <c r="G294" s="538"/>
      <c r="H294" s="542">
        <f>Calcu_ADJ!C116</f>
        <v>0</v>
      </c>
      <c r="I294" s="543"/>
      <c r="J294" s="543"/>
      <c r="K294" s="543"/>
      <c r="L294" s="543"/>
      <c r="M294" s="543"/>
      <c r="N294" s="549" t="e">
        <f>Calcu_ADJ!F116</f>
        <v>#VALUE!</v>
      </c>
      <c r="O294" s="549"/>
      <c r="P294" s="549"/>
      <c r="Q294" s="549"/>
      <c r="R294" s="549"/>
      <c r="S294" s="549"/>
      <c r="T294" s="549" t="e">
        <f>Calcu_ADJ!G116</f>
        <v>#VALUE!</v>
      </c>
      <c r="U294" s="549"/>
      <c r="V294" s="549"/>
      <c r="W294" s="549"/>
      <c r="X294" s="549"/>
      <c r="Y294" s="549"/>
      <c r="Z294" s="548">
        <f>Calcu_ADJ!I116</f>
        <v>0</v>
      </c>
      <c r="AA294" s="548"/>
      <c r="AB294" s="548"/>
      <c r="AC294" s="548"/>
      <c r="AD294" s="548"/>
      <c r="AE294" s="548"/>
      <c r="AF294" s="550">
        <f>Calcu_ADJ!J116</f>
        <v>1.5270914620065603E-2</v>
      </c>
      <c r="AG294" s="550"/>
      <c r="AH294" s="550"/>
      <c r="AI294" s="550"/>
      <c r="AJ294" s="550"/>
      <c r="AK294" s="550"/>
      <c r="AL294" s="549">
        <f>Calcu_ADJ!K116</f>
        <v>0</v>
      </c>
      <c r="AM294" s="549"/>
      <c r="AN294" s="549"/>
      <c r="AO294" s="549"/>
      <c r="AP294" s="549"/>
      <c r="AQ294" s="549"/>
      <c r="AR294" s="551">
        <f>Calcu_ADJ!L116</f>
        <v>0</v>
      </c>
      <c r="AS294" s="551"/>
      <c r="AT294" s="551"/>
      <c r="AU294" s="551"/>
      <c r="AV294" s="551"/>
      <c r="AW294" s="551"/>
      <c r="AX294" s="547" t="e">
        <f>Calcu_ADJ!M116</f>
        <v>#VALUE!</v>
      </c>
      <c r="AY294" s="547"/>
      <c r="AZ294" s="547"/>
      <c r="BA294" s="547"/>
      <c r="BB294" s="547"/>
      <c r="BC294" s="547"/>
      <c r="BD294" s="547">
        <f ca="1">Calcu_ADJ!N116</f>
        <v>2</v>
      </c>
      <c r="BE294" s="547"/>
      <c r="BF294" s="547"/>
      <c r="BG294" s="547"/>
      <c r="BH294" s="547"/>
      <c r="BI294" s="547"/>
      <c r="BJ294" s="548">
        <f ca="1">Calcu_ADJ!O116</f>
        <v>0</v>
      </c>
      <c r="BK294" s="548"/>
      <c r="BL294" s="548"/>
      <c r="BM294" s="548"/>
      <c r="BN294" s="548"/>
      <c r="BO294" s="548"/>
    </row>
    <row r="295" spans="1:67" ht="18.75" customHeight="1">
      <c r="A295" s="257"/>
      <c r="B295" s="536"/>
      <c r="C295" s="537"/>
      <c r="D295" s="537"/>
      <c r="E295" s="537"/>
      <c r="F295" s="537"/>
      <c r="G295" s="538"/>
      <c r="H295" s="542">
        <f>Calcu_ADJ!C117</f>
        <v>0</v>
      </c>
      <c r="I295" s="543"/>
      <c r="J295" s="543"/>
      <c r="K295" s="543"/>
      <c r="L295" s="543"/>
      <c r="M295" s="543"/>
      <c r="N295" s="549" t="e">
        <f>Calcu_ADJ!F117</f>
        <v>#VALUE!</v>
      </c>
      <c r="O295" s="549"/>
      <c r="P295" s="549"/>
      <c r="Q295" s="549"/>
      <c r="R295" s="549"/>
      <c r="S295" s="549"/>
      <c r="T295" s="549" t="e">
        <f>Calcu_ADJ!G117</f>
        <v>#VALUE!</v>
      </c>
      <c r="U295" s="549"/>
      <c r="V295" s="549"/>
      <c r="W295" s="549"/>
      <c r="X295" s="549"/>
      <c r="Y295" s="549"/>
      <c r="Z295" s="548">
        <f>Calcu_ADJ!I117</f>
        <v>0</v>
      </c>
      <c r="AA295" s="548"/>
      <c r="AB295" s="548"/>
      <c r="AC295" s="548"/>
      <c r="AD295" s="548"/>
      <c r="AE295" s="548"/>
      <c r="AF295" s="550">
        <f>Calcu_ADJ!J117</f>
        <v>1.5270914620065603E-2</v>
      </c>
      <c r="AG295" s="550"/>
      <c r="AH295" s="550"/>
      <c r="AI295" s="550"/>
      <c r="AJ295" s="550"/>
      <c r="AK295" s="550"/>
      <c r="AL295" s="549">
        <f>Calcu_ADJ!K117</f>
        <v>0</v>
      </c>
      <c r="AM295" s="549"/>
      <c r="AN295" s="549"/>
      <c r="AO295" s="549"/>
      <c r="AP295" s="549"/>
      <c r="AQ295" s="549"/>
      <c r="AR295" s="551">
        <f>Calcu_ADJ!L117</f>
        <v>0</v>
      </c>
      <c r="AS295" s="551"/>
      <c r="AT295" s="551"/>
      <c r="AU295" s="551"/>
      <c r="AV295" s="551"/>
      <c r="AW295" s="551"/>
      <c r="AX295" s="547" t="e">
        <f>Calcu_ADJ!M117</f>
        <v>#VALUE!</v>
      </c>
      <c r="AY295" s="547"/>
      <c r="AZ295" s="547"/>
      <c r="BA295" s="547"/>
      <c r="BB295" s="547"/>
      <c r="BC295" s="547"/>
      <c r="BD295" s="547">
        <f ca="1">Calcu_ADJ!N117</f>
        <v>2</v>
      </c>
      <c r="BE295" s="547"/>
      <c r="BF295" s="547"/>
      <c r="BG295" s="547"/>
      <c r="BH295" s="547"/>
      <c r="BI295" s="547"/>
      <c r="BJ295" s="548">
        <f ca="1">Calcu_ADJ!O117</f>
        <v>0</v>
      </c>
      <c r="BK295" s="548"/>
      <c r="BL295" s="548"/>
      <c r="BM295" s="548"/>
      <c r="BN295" s="548"/>
      <c r="BO295" s="548"/>
    </row>
    <row r="296" spans="1:67" ht="18.75" customHeight="1">
      <c r="A296" s="257"/>
      <c r="B296" s="536"/>
      <c r="C296" s="537"/>
      <c r="D296" s="537"/>
      <c r="E296" s="537"/>
      <c r="F296" s="537"/>
      <c r="G296" s="538"/>
      <c r="H296" s="542">
        <f>Calcu_ADJ!C118</f>
        <v>0</v>
      </c>
      <c r="I296" s="543"/>
      <c r="J296" s="543"/>
      <c r="K296" s="543"/>
      <c r="L296" s="543"/>
      <c r="M296" s="543"/>
      <c r="N296" s="549" t="e">
        <f>Calcu_ADJ!F118</f>
        <v>#VALUE!</v>
      </c>
      <c r="O296" s="549"/>
      <c r="P296" s="549"/>
      <c r="Q296" s="549"/>
      <c r="R296" s="549"/>
      <c r="S296" s="549"/>
      <c r="T296" s="549" t="e">
        <f>Calcu_ADJ!G118</f>
        <v>#VALUE!</v>
      </c>
      <c r="U296" s="549"/>
      <c r="V296" s="549"/>
      <c r="W296" s="549"/>
      <c r="X296" s="549"/>
      <c r="Y296" s="549"/>
      <c r="Z296" s="548">
        <f>Calcu_ADJ!I118</f>
        <v>0</v>
      </c>
      <c r="AA296" s="548"/>
      <c r="AB296" s="548"/>
      <c r="AC296" s="548"/>
      <c r="AD296" s="548"/>
      <c r="AE296" s="548"/>
      <c r="AF296" s="550">
        <f>Calcu_ADJ!J118</f>
        <v>1.5270914620065603E-2</v>
      </c>
      <c r="AG296" s="550"/>
      <c r="AH296" s="550"/>
      <c r="AI296" s="550"/>
      <c r="AJ296" s="550"/>
      <c r="AK296" s="550"/>
      <c r="AL296" s="549">
        <f>Calcu_ADJ!K118</f>
        <v>0</v>
      </c>
      <c r="AM296" s="549"/>
      <c r="AN296" s="549"/>
      <c r="AO296" s="549"/>
      <c r="AP296" s="549"/>
      <c r="AQ296" s="549"/>
      <c r="AR296" s="551">
        <f>Calcu_ADJ!L118</f>
        <v>0</v>
      </c>
      <c r="AS296" s="551"/>
      <c r="AT296" s="551"/>
      <c r="AU296" s="551"/>
      <c r="AV296" s="551"/>
      <c r="AW296" s="551"/>
      <c r="AX296" s="547" t="e">
        <f>Calcu_ADJ!M118</f>
        <v>#VALUE!</v>
      </c>
      <c r="AY296" s="547"/>
      <c r="AZ296" s="547"/>
      <c r="BA296" s="547"/>
      <c r="BB296" s="547"/>
      <c r="BC296" s="547"/>
      <c r="BD296" s="547">
        <f ca="1">Calcu_ADJ!N118</f>
        <v>2</v>
      </c>
      <c r="BE296" s="547"/>
      <c r="BF296" s="547"/>
      <c r="BG296" s="547"/>
      <c r="BH296" s="547"/>
      <c r="BI296" s="547"/>
      <c r="BJ296" s="548">
        <f ca="1">Calcu_ADJ!O118</f>
        <v>0</v>
      </c>
      <c r="BK296" s="548"/>
      <c r="BL296" s="548"/>
      <c r="BM296" s="548"/>
      <c r="BN296" s="548"/>
      <c r="BO296" s="548"/>
    </row>
    <row r="297" spans="1:67" ht="18.75" customHeight="1">
      <c r="A297" s="257"/>
      <c r="B297" s="536"/>
      <c r="C297" s="537"/>
      <c r="D297" s="537"/>
      <c r="E297" s="537"/>
      <c r="F297" s="537"/>
      <c r="G297" s="538"/>
      <c r="H297" s="542">
        <f>Calcu_ADJ!C119</f>
        <v>0</v>
      </c>
      <c r="I297" s="543"/>
      <c r="J297" s="543"/>
      <c r="K297" s="543"/>
      <c r="L297" s="543"/>
      <c r="M297" s="543"/>
      <c r="N297" s="549" t="e">
        <f>Calcu_ADJ!F119</f>
        <v>#VALUE!</v>
      </c>
      <c r="O297" s="549"/>
      <c r="P297" s="549"/>
      <c r="Q297" s="549"/>
      <c r="R297" s="549"/>
      <c r="S297" s="549"/>
      <c r="T297" s="549" t="e">
        <f>Calcu_ADJ!G119</f>
        <v>#VALUE!</v>
      </c>
      <c r="U297" s="549"/>
      <c r="V297" s="549"/>
      <c r="W297" s="549"/>
      <c r="X297" s="549"/>
      <c r="Y297" s="549"/>
      <c r="Z297" s="548">
        <f>Calcu_ADJ!I119</f>
        <v>0</v>
      </c>
      <c r="AA297" s="548"/>
      <c r="AB297" s="548"/>
      <c r="AC297" s="548"/>
      <c r="AD297" s="548"/>
      <c r="AE297" s="548"/>
      <c r="AF297" s="550">
        <f>Calcu_ADJ!J119</f>
        <v>1.5270914620065603E-2</v>
      </c>
      <c r="AG297" s="550"/>
      <c r="AH297" s="550"/>
      <c r="AI297" s="550"/>
      <c r="AJ297" s="550"/>
      <c r="AK297" s="550"/>
      <c r="AL297" s="549">
        <f>Calcu_ADJ!K119</f>
        <v>0</v>
      </c>
      <c r="AM297" s="549"/>
      <c r="AN297" s="549"/>
      <c r="AO297" s="549"/>
      <c r="AP297" s="549"/>
      <c r="AQ297" s="549"/>
      <c r="AR297" s="551">
        <f>Calcu_ADJ!L119</f>
        <v>0</v>
      </c>
      <c r="AS297" s="551"/>
      <c r="AT297" s="551"/>
      <c r="AU297" s="551"/>
      <c r="AV297" s="551"/>
      <c r="AW297" s="551"/>
      <c r="AX297" s="547" t="e">
        <f>Calcu_ADJ!M119</f>
        <v>#VALUE!</v>
      </c>
      <c r="AY297" s="547"/>
      <c r="AZ297" s="547"/>
      <c r="BA297" s="547"/>
      <c r="BB297" s="547"/>
      <c r="BC297" s="547"/>
      <c r="BD297" s="547">
        <f ca="1">Calcu_ADJ!N119</f>
        <v>2</v>
      </c>
      <c r="BE297" s="547"/>
      <c r="BF297" s="547"/>
      <c r="BG297" s="547"/>
      <c r="BH297" s="547"/>
      <c r="BI297" s="547"/>
      <c r="BJ297" s="548">
        <f ca="1">Calcu_ADJ!O119</f>
        <v>0</v>
      </c>
      <c r="BK297" s="548"/>
      <c r="BL297" s="548"/>
      <c r="BM297" s="548"/>
      <c r="BN297" s="548"/>
      <c r="BO297" s="548"/>
    </row>
    <row r="298" spans="1:67" ht="18.75" customHeight="1">
      <c r="A298" s="257"/>
      <c r="B298" s="536"/>
      <c r="C298" s="537"/>
      <c r="D298" s="537"/>
      <c r="E298" s="537"/>
      <c r="F298" s="537"/>
      <c r="G298" s="538"/>
      <c r="H298" s="542">
        <f>Calcu_ADJ!C120</f>
        <v>0</v>
      </c>
      <c r="I298" s="543"/>
      <c r="J298" s="543"/>
      <c r="K298" s="543"/>
      <c r="L298" s="543"/>
      <c r="M298" s="543"/>
      <c r="N298" s="549" t="e">
        <f>Calcu_ADJ!F120</f>
        <v>#VALUE!</v>
      </c>
      <c r="O298" s="549"/>
      <c r="P298" s="549"/>
      <c r="Q298" s="549"/>
      <c r="R298" s="549"/>
      <c r="S298" s="549"/>
      <c r="T298" s="549" t="e">
        <f>Calcu_ADJ!G120</f>
        <v>#VALUE!</v>
      </c>
      <c r="U298" s="549"/>
      <c r="V298" s="549"/>
      <c r="W298" s="549"/>
      <c r="X298" s="549"/>
      <c r="Y298" s="549"/>
      <c r="Z298" s="548">
        <f>Calcu_ADJ!I120</f>
        <v>0</v>
      </c>
      <c r="AA298" s="548"/>
      <c r="AB298" s="548"/>
      <c r="AC298" s="548"/>
      <c r="AD298" s="548"/>
      <c r="AE298" s="548"/>
      <c r="AF298" s="550">
        <f>Calcu_ADJ!J120</f>
        <v>1.5270914620065603E-2</v>
      </c>
      <c r="AG298" s="550"/>
      <c r="AH298" s="550"/>
      <c r="AI298" s="550"/>
      <c r="AJ298" s="550"/>
      <c r="AK298" s="550"/>
      <c r="AL298" s="549">
        <f>Calcu_ADJ!K120</f>
        <v>0</v>
      </c>
      <c r="AM298" s="549"/>
      <c r="AN298" s="549"/>
      <c r="AO298" s="549"/>
      <c r="AP298" s="549"/>
      <c r="AQ298" s="549"/>
      <c r="AR298" s="551">
        <f>Calcu_ADJ!L120</f>
        <v>0</v>
      </c>
      <c r="AS298" s="551"/>
      <c r="AT298" s="551"/>
      <c r="AU298" s="551"/>
      <c r="AV298" s="551"/>
      <c r="AW298" s="551"/>
      <c r="AX298" s="547" t="e">
        <f>Calcu_ADJ!M120</f>
        <v>#VALUE!</v>
      </c>
      <c r="AY298" s="547"/>
      <c r="AZ298" s="547"/>
      <c r="BA298" s="547"/>
      <c r="BB298" s="547"/>
      <c r="BC298" s="547"/>
      <c r="BD298" s="547">
        <f ca="1">Calcu_ADJ!N120</f>
        <v>2</v>
      </c>
      <c r="BE298" s="547"/>
      <c r="BF298" s="547"/>
      <c r="BG298" s="547"/>
      <c r="BH298" s="547"/>
      <c r="BI298" s="547"/>
      <c r="BJ298" s="548">
        <f ca="1">Calcu_ADJ!O120</f>
        <v>0</v>
      </c>
      <c r="BK298" s="548"/>
      <c r="BL298" s="548"/>
      <c r="BM298" s="548"/>
      <c r="BN298" s="548"/>
      <c r="BO298" s="548"/>
    </row>
    <row r="299" spans="1:67" ht="18.75" customHeight="1">
      <c r="A299" s="257"/>
      <c r="B299" s="539"/>
      <c r="C299" s="540"/>
      <c r="D299" s="540"/>
      <c r="E299" s="540"/>
      <c r="F299" s="540"/>
      <c r="G299" s="541"/>
      <c r="H299" s="542">
        <f>Calcu_ADJ!C121</f>
        <v>0</v>
      </c>
      <c r="I299" s="543"/>
      <c r="J299" s="543"/>
      <c r="K299" s="543"/>
      <c r="L299" s="543"/>
      <c r="M299" s="543"/>
      <c r="N299" s="549" t="e">
        <f>Calcu_ADJ!F121</f>
        <v>#VALUE!</v>
      </c>
      <c r="O299" s="549"/>
      <c r="P299" s="549"/>
      <c r="Q299" s="549"/>
      <c r="R299" s="549"/>
      <c r="S299" s="549"/>
      <c r="T299" s="549" t="e">
        <f>Calcu_ADJ!G121</f>
        <v>#VALUE!</v>
      </c>
      <c r="U299" s="549"/>
      <c r="V299" s="549"/>
      <c r="W299" s="549"/>
      <c r="X299" s="549"/>
      <c r="Y299" s="549"/>
      <c r="Z299" s="548">
        <f>Calcu_ADJ!I121</f>
        <v>0</v>
      </c>
      <c r="AA299" s="548"/>
      <c r="AB299" s="548"/>
      <c r="AC299" s="548"/>
      <c r="AD299" s="548"/>
      <c r="AE299" s="548"/>
      <c r="AF299" s="550">
        <f>Calcu_ADJ!J121</f>
        <v>1.5270914620065603E-2</v>
      </c>
      <c r="AG299" s="550"/>
      <c r="AH299" s="550"/>
      <c r="AI299" s="550"/>
      <c r="AJ299" s="550"/>
      <c r="AK299" s="550"/>
      <c r="AL299" s="549">
        <f>Calcu_ADJ!K121</f>
        <v>0</v>
      </c>
      <c r="AM299" s="549"/>
      <c r="AN299" s="549"/>
      <c r="AO299" s="549"/>
      <c r="AP299" s="549"/>
      <c r="AQ299" s="549"/>
      <c r="AR299" s="551">
        <f>Calcu_ADJ!L121</f>
        <v>0</v>
      </c>
      <c r="AS299" s="551"/>
      <c r="AT299" s="551"/>
      <c r="AU299" s="551"/>
      <c r="AV299" s="551"/>
      <c r="AW299" s="551"/>
      <c r="AX299" s="547" t="e">
        <f>Calcu_ADJ!M121</f>
        <v>#VALUE!</v>
      </c>
      <c r="AY299" s="547"/>
      <c r="AZ299" s="547"/>
      <c r="BA299" s="547"/>
      <c r="BB299" s="547"/>
      <c r="BC299" s="547"/>
      <c r="BD299" s="547">
        <f ca="1">Calcu_ADJ!N121</f>
        <v>2</v>
      </c>
      <c r="BE299" s="547"/>
      <c r="BF299" s="547"/>
      <c r="BG299" s="547"/>
      <c r="BH299" s="547"/>
      <c r="BI299" s="547"/>
      <c r="BJ299" s="548">
        <f ca="1">Calcu_ADJ!O121</f>
        <v>0</v>
      </c>
      <c r="BK299" s="548"/>
      <c r="BL299" s="548"/>
      <c r="BM299" s="548"/>
      <c r="BN299" s="548"/>
      <c r="BO299" s="548"/>
    </row>
  </sheetData>
  <mergeCells count="1494">
    <mergeCell ref="AF4:AK4"/>
    <mergeCell ref="AF5:AK5"/>
    <mergeCell ref="BJ255:BO255"/>
    <mergeCell ref="H255:M255"/>
    <mergeCell ref="N255:S255"/>
    <mergeCell ref="T255:Y255"/>
    <mergeCell ref="Z255:AE255"/>
    <mergeCell ref="AF255:AK255"/>
    <mergeCell ref="AL255:AQ255"/>
    <mergeCell ref="AR255:AW255"/>
    <mergeCell ref="AX255:BC255"/>
    <mergeCell ref="BD255:BI255"/>
    <mergeCell ref="BJ252:BO252"/>
    <mergeCell ref="H253:M253"/>
    <mergeCell ref="N253:S253"/>
    <mergeCell ref="T253:Y253"/>
    <mergeCell ref="Z253:AE253"/>
    <mergeCell ref="AF253:AK253"/>
    <mergeCell ref="AL253:AQ253"/>
    <mergeCell ref="AR253:AW253"/>
    <mergeCell ref="AX253:BC253"/>
    <mergeCell ref="BD253:BI253"/>
    <mergeCell ref="BJ253:BO253"/>
    <mergeCell ref="H252:M252"/>
    <mergeCell ref="N252:S252"/>
    <mergeCell ref="T252:Y252"/>
    <mergeCell ref="Z252:AE252"/>
    <mergeCell ref="AF252:AK252"/>
    <mergeCell ref="AL252:AQ252"/>
    <mergeCell ref="AR252:AW252"/>
    <mergeCell ref="AX252:BC252"/>
    <mergeCell ref="BD252:BI252"/>
    <mergeCell ref="BJ250:BO250"/>
    <mergeCell ref="H251:M251"/>
    <mergeCell ref="N251:S251"/>
    <mergeCell ref="T251:Y251"/>
    <mergeCell ref="Z251:AE251"/>
    <mergeCell ref="AF251:AK251"/>
    <mergeCell ref="AL251:AQ251"/>
    <mergeCell ref="AR251:AW251"/>
    <mergeCell ref="AX251:BC251"/>
    <mergeCell ref="BD251:BI251"/>
    <mergeCell ref="BJ251:BO251"/>
    <mergeCell ref="H250:M250"/>
    <mergeCell ref="N250:S250"/>
    <mergeCell ref="T250:Y250"/>
    <mergeCell ref="Z250:AE250"/>
    <mergeCell ref="AF250:AK250"/>
    <mergeCell ref="AL250:AQ250"/>
    <mergeCell ref="AR250:AW250"/>
    <mergeCell ref="AX250:BC250"/>
    <mergeCell ref="BD250:BI250"/>
    <mergeCell ref="BJ248:BO248"/>
    <mergeCell ref="H249:M249"/>
    <mergeCell ref="N249:S249"/>
    <mergeCell ref="T249:Y249"/>
    <mergeCell ref="Z249:AE249"/>
    <mergeCell ref="AF249:AK249"/>
    <mergeCell ref="AL249:AQ249"/>
    <mergeCell ref="AR249:AW249"/>
    <mergeCell ref="AX249:BC249"/>
    <mergeCell ref="BD249:BI249"/>
    <mergeCell ref="BJ249:BO249"/>
    <mergeCell ref="H248:M248"/>
    <mergeCell ref="N248:S248"/>
    <mergeCell ref="T248:Y248"/>
    <mergeCell ref="Z248:AE248"/>
    <mergeCell ref="AF248:AK248"/>
    <mergeCell ref="AL248:AQ248"/>
    <mergeCell ref="AR248:AW248"/>
    <mergeCell ref="AX248:BC248"/>
    <mergeCell ref="BD248:BI248"/>
    <mergeCell ref="BJ246:BO246"/>
    <mergeCell ref="H247:M247"/>
    <mergeCell ref="N247:S247"/>
    <mergeCell ref="T247:Y247"/>
    <mergeCell ref="Z247:AE247"/>
    <mergeCell ref="AF247:AK247"/>
    <mergeCell ref="AL247:AQ247"/>
    <mergeCell ref="AR247:AW247"/>
    <mergeCell ref="AX247:BC247"/>
    <mergeCell ref="BD247:BI247"/>
    <mergeCell ref="BJ247:BO247"/>
    <mergeCell ref="H246:M246"/>
    <mergeCell ref="N246:S246"/>
    <mergeCell ref="T246:Y246"/>
    <mergeCell ref="Z246:AE246"/>
    <mergeCell ref="AF246:AK246"/>
    <mergeCell ref="AL246:AQ246"/>
    <mergeCell ref="AR246:AW246"/>
    <mergeCell ref="AX246:BC246"/>
    <mergeCell ref="BD246:BI246"/>
    <mergeCell ref="BJ244:BO244"/>
    <mergeCell ref="H245:M245"/>
    <mergeCell ref="N245:S245"/>
    <mergeCell ref="T245:Y245"/>
    <mergeCell ref="Z245:AE245"/>
    <mergeCell ref="AF245:AK245"/>
    <mergeCell ref="AL245:AQ245"/>
    <mergeCell ref="AR245:AW245"/>
    <mergeCell ref="AX245:BC245"/>
    <mergeCell ref="BD245:BI245"/>
    <mergeCell ref="BJ245:BO245"/>
    <mergeCell ref="H244:M244"/>
    <mergeCell ref="N244:S244"/>
    <mergeCell ref="T244:Y244"/>
    <mergeCell ref="Z244:AE244"/>
    <mergeCell ref="AF244:AK244"/>
    <mergeCell ref="AL244:AQ244"/>
    <mergeCell ref="AR244:AW244"/>
    <mergeCell ref="AX244:BC244"/>
    <mergeCell ref="BD244:BI244"/>
    <mergeCell ref="BJ242:BO242"/>
    <mergeCell ref="H243:M243"/>
    <mergeCell ref="N243:S243"/>
    <mergeCell ref="T243:Y243"/>
    <mergeCell ref="Z243:AE243"/>
    <mergeCell ref="AF243:AK243"/>
    <mergeCell ref="AL243:AQ243"/>
    <mergeCell ref="AR243:AW243"/>
    <mergeCell ref="AX243:BC243"/>
    <mergeCell ref="BD243:BI243"/>
    <mergeCell ref="BJ243:BO243"/>
    <mergeCell ref="H242:M242"/>
    <mergeCell ref="N242:S242"/>
    <mergeCell ref="T242:Y242"/>
    <mergeCell ref="Z242:AE242"/>
    <mergeCell ref="AF242:AK242"/>
    <mergeCell ref="AL242:AQ242"/>
    <mergeCell ref="AR242:AW242"/>
    <mergeCell ref="AX242:BC242"/>
    <mergeCell ref="BD242:BI242"/>
    <mergeCell ref="BJ240:BO240"/>
    <mergeCell ref="H241:M241"/>
    <mergeCell ref="N241:S241"/>
    <mergeCell ref="T241:Y241"/>
    <mergeCell ref="Z241:AE241"/>
    <mergeCell ref="AF241:AK241"/>
    <mergeCell ref="AL241:AQ241"/>
    <mergeCell ref="AR241:AW241"/>
    <mergeCell ref="AX241:BC241"/>
    <mergeCell ref="BD241:BI241"/>
    <mergeCell ref="BJ241:BO241"/>
    <mergeCell ref="H240:M240"/>
    <mergeCell ref="N240:S240"/>
    <mergeCell ref="T240:Y240"/>
    <mergeCell ref="Z240:AE240"/>
    <mergeCell ref="AF240:AK240"/>
    <mergeCell ref="AL240:AQ240"/>
    <mergeCell ref="AR240:AW240"/>
    <mergeCell ref="AX240:BC240"/>
    <mergeCell ref="BD240:BI240"/>
    <mergeCell ref="BJ233:BO233"/>
    <mergeCell ref="H232:M232"/>
    <mergeCell ref="N232:S232"/>
    <mergeCell ref="T232:Y232"/>
    <mergeCell ref="Z232:AE232"/>
    <mergeCell ref="AF232:AK232"/>
    <mergeCell ref="AL232:AQ232"/>
    <mergeCell ref="AR232:AW232"/>
    <mergeCell ref="AX232:BC232"/>
    <mergeCell ref="BD237:BI237"/>
    <mergeCell ref="BJ237:BO237"/>
    <mergeCell ref="B238:G255"/>
    <mergeCell ref="H238:M238"/>
    <mergeCell ref="N238:S238"/>
    <mergeCell ref="T238:Y238"/>
    <mergeCell ref="Z238:AE238"/>
    <mergeCell ref="AF238:AK238"/>
    <mergeCell ref="AL238:AQ238"/>
    <mergeCell ref="AR238:AW238"/>
    <mergeCell ref="AX238:BC238"/>
    <mergeCell ref="BD238:BI238"/>
    <mergeCell ref="BJ238:BO238"/>
    <mergeCell ref="H239:M239"/>
    <mergeCell ref="N239:S239"/>
    <mergeCell ref="T239:Y239"/>
    <mergeCell ref="Z239:AE239"/>
    <mergeCell ref="AF239:AK239"/>
    <mergeCell ref="AL239:AQ239"/>
    <mergeCell ref="AR239:AW239"/>
    <mergeCell ref="AX239:BC239"/>
    <mergeCell ref="BD239:BI239"/>
    <mergeCell ref="BJ239:BO239"/>
    <mergeCell ref="AX237:BC237"/>
    <mergeCell ref="AO203:AP203"/>
    <mergeCell ref="G204:K204"/>
    <mergeCell ref="H203:K203"/>
    <mergeCell ref="L203:M203"/>
    <mergeCell ref="O203:R203"/>
    <mergeCell ref="S203:T203"/>
    <mergeCell ref="V203:Y203"/>
    <mergeCell ref="Z203:AA203"/>
    <mergeCell ref="AC203:AG203"/>
    <mergeCell ref="AH203:AI203"/>
    <mergeCell ref="AK203:AN203"/>
    <mergeCell ref="AM180:AO180"/>
    <mergeCell ref="BD234:BI234"/>
    <mergeCell ref="BJ234:BO234"/>
    <mergeCell ref="H235:M235"/>
    <mergeCell ref="N235:S235"/>
    <mergeCell ref="T235:Y235"/>
    <mergeCell ref="Z235:AE235"/>
    <mergeCell ref="AF235:AK235"/>
    <mergeCell ref="AL235:AQ235"/>
    <mergeCell ref="AR235:AW235"/>
    <mergeCell ref="AX235:BC235"/>
    <mergeCell ref="BD235:BI235"/>
    <mergeCell ref="BJ235:BO235"/>
    <mergeCell ref="BD232:BI232"/>
    <mergeCell ref="BJ232:BO232"/>
    <mergeCell ref="H233:M233"/>
    <mergeCell ref="N233:S233"/>
    <mergeCell ref="T233:Y233"/>
    <mergeCell ref="Z233:AE233"/>
    <mergeCell ref="AF233:AK233"/>
    <mergeCell ref="H237:M237"/>
    <mergeCell ref="N237:S237"/>
    <mergeCell ref="T237:Y237"/>
    <mergeCell ref="Z237:AE237"/>
    <mergeCell ref="AF237:AK237"/>
    <mergeCell ref="AL237:AQ237"/>
    <mergeCell ref="AR237:AW237"/>
    <mergeCell ref="AF222:AK222"/>
    <mergeCell ref="AL222:AQ222"/>
    <mergeCell ref="H224:M224"/>
    <mergeCell ref="B172:G173"/>
    <mergeCell ref="G178:H178"/>
    <mergeCell ref="B179:J179"/>
    <mergeCell ref="AD179:AJ179"/>
    <mergeCell ref="AI180:AK180"/>
    <mergeCell ref="L186:P186"/>
    <mergeCell ref="R186:V186"/>
    <mergeCell ref="B184:G185"/>
    <mergeCell ref="AL233:AQ233"/>
    <mergeCell ref="AR233:AW233"/>
    <mergeCell ref="B220:G237"/>
    <mergeCell ref="H234:M234"/>
    <mergeCell ref="N234:S234"/>
    <mergeCell ref="T234:Y234"/>
    <mergeCell ref="Z234:AE234"/>
    <mergeCell ref="AF234:AK234"/>
    <mergeCell ref="AL234:AQ234"/>
    <mergeCell ref="AR234:AW234"/>
    <mergeCell ref="S181:S182"/>
    <mergeCell ref="T181:Z181"/>
    <mergeCell ref="AB181:AE181"/>
    <mergeCell ref="AF181:AF182"/>
    <mergeCell ref="AF113:AJ113"/>
    <mergeCell ref="AK113:AO113"/>
    <mergeCell ref="AP113:AT113"/>
    <mergeCell ref="B114:F114"/>
    <mergeCell ref="G114:K114"/>
    <mergeCell ref="L114:P114"/>
    <mergeCell ref="Q114:U114"/>
    <mergeCell ref="V114:Z114"/>
    <mergeCell ref="AA111:AE111"/>
    <mergeCell ref="AF111:AJ111"/>
    <mergeCell ref="AK111:AO111"/>
    <mergeCell ref="AP111:AT111"/>
    <mergeCell ref="B112:F112"/>
    <mergeCell ref="G112:K112"/>
    <mergeCell ref="L112:P112"/>
    <mergeCell ref="Q112:U112"/>
    <mergeCell ref="V112:Z112"/>
    <mergeCell ref="AA112:AE112"/>
    <mergeCell ref="AF112:AJ112"/>
    <mergeCell ref="AK112:AO112"/>
    <mergeCell ref="AP112:AT112"/>
    <mergeCell ref="G111:K111"/>
    <mergeCell ref="L111:P111"/>
    <mergeCell ref="Q111:U111"/>
    <mergeCell ref="AA114:AE114"/>
    <mergeCell ref="AF114:AJ114"/>
    <mergeCell ref="B113:F113"/>
    <mergeCell ref="G113:K113"/>
    <mergeCell ref="L113:P113"/>
    <mergeCell ref="Q113:U113"/>
    <mergeCell ref="V113:Z113"/>
    <mergeCell ref="AA113:AE113"/>
    <mergeCell ref="Q60:U60"/>
    <mergeCell ref="V60:Z60"/>
    <mergeCell ref="AA60:AE60"/>
    <mergeCell ref="AF60:AJ60"/>
    <mergeCell ref="AK60:AO60"/>
    <mergeCell ref="N77:S77"/>
    <mergeCell ref="T77:Y77"/>
    <mergeCell ref="Z77:AE77"/>
    <mergeCell ref="N75:S75"/>
    <mergeCell ref="T75:Y75"/>
    <mergeCell ref="Z75:AE75"/>
    <mergeCell ref="N88:S88"/>
    <mergeCell ref="T88:Y88"/>
    <mergeCell ref="Z88:AE88"/>
    <mergeCell ref="N89:S89"/>
    <mergeCell ref="T89:Y89"/>
    <mergeCell ref="Z89:AE89"/>
    <mergeCell ref="N86:S86"/>
    <mergeCell ref="T86:Y86"/>
    <mergeCell ref="Z86:AE86"/>
    <mergeCell ref="N87:S87"/>
    <mergeCell ref="T87:Y87"/>
    <mergeCell ref="Z87:AE87"/>
    <mergeCell ref="T66:Y66"/>
    <mergeCell ref="N67:S67"/>
    <mergeCell ref="T67:Y67"/>
    <mergeCell ref="Z67:AE67"/>
    <mergeCell ref="Z68:AE68"/>
    <mergeCell ref="N68:S68"/>
    <mergeCell ref="T68:Y68"/>
    <mergeCell ref="N69:S69"/>
    <mergeCell ref="T69:Y69"/>
    <mergeCell ref="V57:Z57"/>
    <mergeCell ref="AA57:AE57"/>
    <mergeCell ref="AF57:AJ57"/>
    <mergeCell ref="AK57:AO57"/>
    <mergeCell ref="AP57:AT57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P60:AT60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G60:K60"/>
    <mergeCell ref="L60:P60"/>
    <mergeCell ref="AP48:AT48"/>
    <mergeCell ref="G49:K49"/>
    <mergeCell ref="L49:P49"/>
    <mergeCell ref="Q49:U49"/>
    <mergeCell ref="AP43:AT43"/>
    <mergeCell ref="Q52:U52"/>
    <mergeCell ref="V52:Z52"/>
    <mergeCell ref="AA52:AE52"/>
    <mergeCell ref="AF52:AJ52"/>
    <mergeCell ref="AK52:AO52"/>
    <mergeCell ref="AP52:AT52"/>
    <mergeCell ref="G55:K55"/>
    <mergeCell ref="L55:P55"/>
    <mergeCell ref="Q55:U55"/>
    <mergeCell ref="V55:Z55"/>
    <mergeCell ref="AA55:AE55"/>
    <mergeCell ref="AF55:AJ55"/>
    <mergeCell ref="AK55:AO55"/>
    <mergeCell ref="AP55:AT55"/>
    <mergeCell ref="G54:K54"/>
    <mergeCell ref="L54:P54"/>
    <mergeCell ref="Q54:U54"/>
    <mergeCell ref="V54:Z54"/>
    <mergeCell ref="AA54:AE54"/>
    <mergeCell ref="AF54:AJ54"/>
    <mergeCell ref="AK54:AO54"/>
    <mergeCell ref="AP54:AT54"/>
    <mergeCell ref="G53:K53"/>
    <mergeCell ref="L53:P53"/>
    <mergeCell ref="Q53:U53"/>
    <mergeCell ref="V44:Z44"/>
    <mergeCell ref="AA44:AE44"/>
    <mergeCell ref="D131:I131"/>
    <mergeCell ref="D133:I133"/>
    <mergeCell ref="J133:P133"/>
    <mergeCell ref="Q133:W133"/>
    <mergeCell ref="X133:AB133"/>
    <mergeCell ref="T33:Y33"/>
    <mergeCell ref="Z33:AE33"/>
    <mergeCell ref="N34:S34"/>
    <mergeCell ref="AP50:AT50"/>
    <mergeCell ref="G51:K51"/>
    <mergeCell ref="L51:P51"/>
    <mergeCell ref="Q51:U51"/>
    <mergeCell ref="V51:Z51"/>
    <mergeCell ref="AA51:AE51"/>
    <mergeCell ref="AF51:AJ51"/>
    <mergeCell ref="AK51:AO51"/>
    <mergeCell ref="AP51:AT51"/>
    <mergeCell ref="N35:S35"/>
    <mergeCell ref="T35:Y35"/>
    <mergeCell ref="Z35:AE35"/>
    <mergeCell ref="G50:K50"/>
    <mergeCell ref="L50:P50"/>
    <mergeCell ref="Q50:U50"/>
    <mergeCell ref="V50:Z50"/>
    <mergeCell ref="AA50:AE50"/>
    <mergeCell ref="AF50:AJ50"/>
    <mergeCell ref="AK50:AO50"/>
    <mergeCell ref="AK42:AO42"/>
    <mergeCell ref="AP42:AT42"/>
    <mergeCell ref="AF47:AJ47"/>
    <mergeCell ref="AK47:AO47"/>
    <mergeCell ref="AP47:AT47"/>
    <mergeCell ref="AC139:AG139"/>
    <mergeCell ref="X146:X147"/>
    <mergeCell ref="Y146:Z147"/>
    <mergeCell ref="AJ157:AJ158"/>
    <mergeCell ref="AK157:AL158"/>
    <mergeCell ref="AO144:AO145"/>
    <mergeCell ref="AF145:AH145"/>
    <mergeCell ref="J215:L215"/>
    <mergeCell ref="B149:G150"/>
    <mergeCell ref="B195:G196"/>
    <mergeCell ref="L197:P197"/>
    <mergeCell ref="R197:V197"/>
    <mergeCell ref="V53:Z53"/>
    <mergeCell ref="AA53:AE53"/>
    <mergeCell ref="AF53:AJ53"/>
    <mergeCell ref="AK53:AO53"/>
    <mergeCell ref="N32:S32"/>
    <mergeCell ref="T32:Y32"/>
    <mergeCell ref="Z32:AE32"/>
    <mergeCell ref="AK48:AO48"/>
    <mergeCell ref="G46:K46"/>
    <mergeCell ref="L46:P46"/>
    <mergeCell ref="Q46:U46"/>
    <mergeCell ref="V46:Z46"/>
    <mergeCell ref="AA46:AE46"/>
    <mergeCell ref="G155:H155"/>
    <mergeCell ref="C124:E124"/>
    <mergeCell ref="C125:E125"/>
    <mergeCell ref="F126:H126"/>
    <mergeCell ref="F127:H127"/>
    <mergeCell ref="F128:H128"/>
    <mergeCell ref="B131:C133"/>
    <mergeCell ref="B4:G4"/>
    <mergeCell ref="H4:M4"/>
    <mergeCell ref="N4:S4"/>
    <mergeCell ref="N21:S21"/>
    <mergeCell ref="T21:Y21"/>
    <mergeCell ref="Z21:AE21"/>
    <mergeCell ref="N22:S22"/>
    <mergeCell ref="T22:Y22"/>
    <mergeCell ref="Z22:AE22"/>
    <mergeCell ref="B21:M21"/>
    <mergeCell ref="B22:M22"/>
    <mergeCell ref="B44:F44"/>
    <mergeCell ref="B43:F43"/>
    <mergeCell ref="B45:F45"/>
    <mergeCell ref="G42:U42"/>
    <mergeCell ref="V42:AJ42"/>
    <mergeCell ref="G136:I136"/>
    <mergeCell ref="B134:C134"/>
    <mergeCell ref="D134:I134"/>
    <mergeCell ref="J134:P134"/>
    <mergeCell ref="X134:AB134"/>
    <mergeCell ref="AC134:AG134"/>
    <mergeCell ref="AC133:AG133"/>
    <mergeCell ref="AH133:AO133"/>
    <mergeCell ref="G57:K57"/>
    <mergeCell ref="L57:P57"/>
    <mergeCell ref="Q57:U57"/>
    <mergeCell ref="Z27:AE27"/>
    <mergeCell ref="N28:S28"/>
    <mergeCell ref="T28:Y28"/>
    <mergeCell ref="Z28:AE28"/>
    <mergeCell ref="N33:S33"/>
    <mergeCell ref="Z4:AE4"/>
    <mergeCell ref="B5:G5"/>
    <mergeCell ref="H5:M5"/>
    <mergeCell ref="N5:S5"/>
    <mergeCell ref="Z5:AE5"/>
    <mergeCell ref="Z11:AE11"/>
    <mergeCell ref="N12:S12"/>
    <mergeCell ref="T12:Y12"/>
    <mergeCell ref="Z12:AE12"/>
    <mergeCell ref="N13:S13"/>
    <mergeCell ref="T13:Y13"/>
    <mergeCell ref="Z13:AE13"/>
    <mergeCell ref="N10:AE10"/>
    <mergeCell ref="N11:S11"/>
    <mergeCell ref="N20:S20"/>
    <mergeCell ref="T20:Y20"/>
    <mergeCell ref="Z20:AE20"/>
    <mergeCell ref="B20:M20"/>
    <mergeCell ref="T11:Y11"/>
    <mergeCell ref="N14:S14"/>
    <mergeCell ref="T14:Y14"/>
    <mergeCell ref="Z14:AE14"/>
    <mergeCell ref="N17:AE17"/>
    <mergeCell ref="N18:S18"/>
    <mergeCell ref="T18:Y18"/>
    <mergeCell ref="Z18:AE18"/>
    <mergeCell ref="N19:S19"/>
    <mergeCell ref="T19:Y19"/>
    <mergeCell ref="Z19:AE19"/>
    <mergeCell ref="T4:Y4"/>
    <mergeCell ref="T5:Y5"/>
    <mergeCell ref="B10:M11"/>
    <mergeCell ref="N25:S25"/>
    <mergeCell ref="T25:Y25"/>
    <mergeCell ref="Z25:AE25"/>
    <mergeCell ref="N26:S26"/>
    <mergeCell ref="T26:Y26"/>
    <mergeCell ref="Z26:AE26"/>
    <mergeCell ref="N27:S27"/>
    <mergeCell ref="T27:Y27"/>
    <mergeCell ref="Z34:AE34"/>
    <mergeCell ref="N31:S31"/>
    <mergeCell ref="T31:Y31"/>
    <mergeCell ref="Z31:AE31"/>
    <mergeCell ref="B42:F42"/>
    <mergeCell ref="N29:S29"/>
    <mergeCell ref="T29:Y29"/>
    <mergeCell ref="Z29:AE29"/>
    <mergeCell ref="N30:S30"/>
    <mergeCell ref="T30:Y30"/>
    <mergeCell ref="Z30:AE30"/>
    <mergeCell ref="T34:Y34"/>
    <mergeCell ref="B26:M26"/>
    <mergeCell ref="B27:M27"/>
    <mergeCell ref="B28:M28"/>
    <mergeCell ref="B29:M29"/>
    <mergeCell ref="B30:M30"/>
    <mergeCell ref="B31:M31"/>
    <mergeCell ref="B32:M32"/>
    <mergeCell ref="B33:M33"/>
    <mergeCell ref="B34:M34"/>
    <mergeCell ref="B35:M35"/>
    <mergeCell ref="T36:Y36"/>
    <mergeCell ref="Z36:AE36"/>
    <mergeCell ref="AF44:AJ44"/>
    <mergeCell ref="AK44:AO44"/>
    <mergeCell ref="AP44:AT44"/>
    <mergeCell ref="G45:K45"/>
    <mergeCell ref="L45:P45"/>
    <mergeCell ref="Q45:U45"/>
    <mergeCell ref="V45:Z45"/>
    <mergeCell ref="AA45:AE45"/>
    <mergeCell ref="AF45:AJ45"/>
    <mergeCell ref="J131:P131"/>
    <mergeCell ref="Q131:W131"/>
    <mergeCell ref="X131:AB131"/>
    <mergeCell ref="AC131:AG131"/>
    <mergeCell ref="AH131:AO131"/>
    <mergeCell ref="AP131:AS131"/>
    <mergeCell ref="Z79:AE79"/>
    <mergeCell ref="N76:S76"/>
    <mergeCell ref="T76:Y76"/>
    <mergeCell ref="Z76:AE76"/>
    <mergeCell ref="N74:S74"/>
    <mergeCell ref="T74:Y74"/>
    <mergeCell ref="Z74:AE74"/>
    <mergeCell ref="N73:S73"/>
    <mergeCell ref="T73:Y73"/>
    <mergeCell ref="B82:M82"/>
    <mergeCell ref="N80:S80"/>
    <mergeCell ref="T80:Y80"/>
    <mergeCell ref="AP53:AT53"/>
    <mergeCell ref="G52:K52"/>
    <mergeCell ref="L52:P52"/>
    <mergeCell ref="C122:E122"/>
    <mergeCell ref="C123:E123"/>
    <mergeCell ref="B67:M67"/>
    <mergeCell ref="B68:M68"/>
    <mergeCell ref="B69:M69"/>
    <mergeCell ref="B72:M73"/>
    <mergeCell ref="N72:AE72"/>
    <mergeCell ref="Z73:AE73"/>
    <mergeCell ref="B74:M74"/>
    <mergeCell ref="B75:M75"/>
    <mergeCell ref="B76:M76"/>
    <mergeCell ref="B77:M77"/>
    <mergeCell ref="B78:M78"/>
    <mergeCell ref="B79:M79"/>
    <mergeCell ref="B80:M80"/>
    <mergeCell ref="Z69:AE69"/>
    <mergeCell ref="N84:S84"/>
    <mergeCell ref="T84:Y84"/>
    <mergeCell ref="Z84:AE84"/>
    <mergeCell ref="B81:M81"/>
    <mergeCell ref="N78:S78"/>
    <mergeCell ref="T78:Y78"/>
    <mergeCell ref="Z78:AE78"/>
    <mergeCell ref="N79:S79"/>
    <mergeCell ref="T79:Y79"/>
    <mergeCell ref="Z80:AE80"/>
    <mergeCell ref="N81:S81"/>
    <mergeCell ref="T81:Y81"/>
    <mergeCell ref="Z81:AE81"/>
    <mergeCell ref="B83:M83"/>
    <mergeCell ref="B84:M84"/>
    <mergeCell ref="AP134:AS134"/>
    <mergeCell ref="AP137:AS137"/>
    <mergeCell ref="B138:C138"/>
    <mergeCell ref="G138:I138"/>
    <mergeCell ref="J138:P138"/>
    <mergeCell ref="X138:AB138"/>
    <mergeCell ref="AC138:AG138"/>
    <mergeCell ref="AP138:AS138"/>
    <mergeCell ref="AN135:AO135"/>
    <mergeCell ref="AN136:AO136"/>
    <mergeCell ref="AN137:AO137"/>
    <mergeCell ref="AN138:AO138"/>
    <mergeCell ref="AF144:AH144"/>
    <mergeCell ref="D132:I132"/>
    <mergeCell ref="J132:P132"/>
    <mergeCell ref="Q132:W132"/>
    <mergeCell ref="X132:AB132"/>
    <mergeCell ref="AC132:AG132"/>
    <mergeCell ref="AH132:AO132"/>
    <mergeCell ref="AP132:AS132"/>
    <mergeCell ref="G137:I137"/>
    <mergeCell ref="J137:P137"/>
    <mergeCell ref="X137:AB137"/>
    <mergeCell ref="AC137:AG137"/>
    <mergeCell ref="B139:C139"/>
    <mergeCell ref="D139:I139"/>
    <mergeCell ref="J139:P139"/>
    <mergeCell ref="AI144:AI145"/>
    <mergeCell ref="AJ144:AN144"/>
    <mergeCell ref="B144:J145"/>
    <mergeCell ref="Q139:W139"/>
    <mergeCell ref="X139:AB139"/>
    <mergeCell ref="J136:P136"/>
    <mergeCell ref="X136:AB136"/>
    <mergeCell ref="AC136:AG136"/>
    <mergeCell ref="AP136:AS136"/>
    <mergeCell ref="B135:C135"/>
    <mergeCell ref="D135:I135"/>
    <mergeCell ref="J135:P135"/>
    <mergeCell ref="X135:AB135"/>
    <mergeCell ref="AC135:AG135"/>
    <mergeCell ref="AP135:AS135"/>
    <mergeCell ref="B136:C136"/>
    <mergeCell ref="D136:F138"/>
    <mergeCell ref="H143:L143"/>
    <mergeCell ref="G166:H166"/>
    <mergeCell ref="X168:AA168"/>
    <mergeCell ref="AE144:AE145"/>
    <mergeCell ref="B137:C137"/>
    <mergeCell ref="B160:G161"/>
    <mergeCell ref="AJ145:AN145"/>
    <mergeCell ref="N146:N147"/>
    <mergeCell ref="O146:Q146"/>
    <mergeCell ref="R146:R147"/>
    <mergeCell ref="S146:W146"/>
    <mergeCell ref="AA146:AA147"/>
    <mergeCell ref="O147:Q147"/>
    <mergeCell ref="S147:W147"/>
    <mergeCell ref="V156:AA156"/>
    <mergeCell ref="W157:W158"/>
    <mergeCell ref="Y157:AI157"/>
    <mergeCell ref="AM157:AM158"/>
    <mergeCell ref="Z158:AA158"/>
    <mergeCell ref="AC158:AH158"/>
    <mergeCell ref="AG181:AL182"/>
    <mergeCell ref="T182:AE182"/>
    <mergeCell ref="G190:H190"/>
    <mergeCell ref="B219:G219"/>
    <mergeCell ref="H219:M219"/>
    <mergeCell ref="N219:S219"/>
    <mergeCell ref="T219:Y219"/>
    <mergeCell ref="Z219:AE219"/>
    <mergeCell ref="AF219:AK219"/>
    <mergeCell ref="AL219:AQ219"/>
    <mergeCell ref="AR219:AW219"/>
    <mergeCell ref="AX219:BC219"/>
    <mergeCell ref="BD219:BI219"/>
    <mergeCell ref="B213:AP214"/>
    <mergeCell ref="T215:X215"/>
    <mergeCell ref="N215:R215"/>
    <mergeCell ref="BJ219:BO219"/>
    <mergeCell ref="H220:M220"/>
    <mergeCell ref="N220:S220"/>
    <mergeCell ref="T220:Y220"/>
    <mergeCell ref="Z220:AE220"/>
    <mergeCell ref="AF220:AK220"/>
    <mergeCell ref="AL220:AQ220"/>
    <mergeCell ref="AR220:AW220"/>
    <mergeCell ref="AX220:BC220"/>
    <mergeCell ref="BD220:BI220"/>
    <mergeCell ref="BJ220:BO220"/>
    <mergeCell ref="H221:M221"/>
    <mergeCell ref="N221:S221"/>
    <mergeCell ref="T221:Y221"/>
    <mergeCell ref="Z221:AE221"/>
    <mergeCell ref="AF221:AK221"/>
    <mergeCell ref="AL221:AQ221"/>
    <mergeCell ref="AR221:AW221"/>
    <mergeCell ref="AX221:BC221"/>
    <mergeCell ref="BD221:BI221"/>
    <mergeCell ref="BJ221:BO221"/>
    <mergeCell ref="H222:M222"/>
    <mergeCell ref="AR222:AW222"/>
    <mergeCell ref="AX222:BC222"/>
    <mergeCell ref="BD222:BI222"/>
    <mergeCell ref="BJ222:BO222"/>
    <mergeCell ref="AL223:AQ223"/>
    <mergeCell ref="AR223:AW223"/>
    <mergeCell ref="AX223:BC223"/>
    <mergeCell ref="BD223:BI223"/>
    <mergeCell ref="BJ223:BO223"/>
    <mergeCell ref="H223:M223"/>
    <mergeCell ref="N223:S223"/>
    <mergeCell ref="T223:Y223"/>
    <mergeCell ref="Z223:AE223"/>
    <mergeCell ref="AF223:AK223"/>
    <mergeCell ref="N222:S222"/>
    <mergeCell ref="T222:Y222"/>
    <mergeCell ref="Z222:AE222"/>
    <mergeCell ref="N224:S224"/>
    <mergeCell ref="T224:Y224"/>
    <mergeCell ref="Z224:AE224"/>
    <mergeCell ref="AF224:AK224"/>
    <mergeCell ref="AL224:AQ224"/>
    <mergeCell ref="AR224:AW224"/>
    <mergeCell ref="AX224:BC224"/>
    <mergeCell ref="BD224:BI224"/>
    <mergeCell ref="BJ224:BO224"/>
    <mergeCell ref="Z225:AE225"/>
    <mergeCell ref="AF225:AK225"/>
    <mergeCell ref="AL225:AQ225"/>
    <mergeCell ref="AR225:AW225"/>
    <mergeCell ref="AX225:BC225"/>
    <mergeCell ref="BD225:BI225"/>
    <mergeCell ref="BJ225:BO225"/>
    <mergeCell ref="H226:M226"/>
    <mergeCell ref="N226:S226"/>
    <mergeCell ref="T226:Y226"/>
    <mergeCell ref="Z226:AE226"/>
    <mergeCell ref="AF226:AK226"/>
    <mergeCell ref="AL226:AQ226"/>
    <mergeCell ref="AR226:AW226"/>
    <mergeCell ref="AX226:BC226"/>
    <mergeCell ref="BD226:BI226"/>
    <mergeCell ref="BJ226:BO226"/>
    <mergeCell ref="H225:M225"/>
    <mergeCell ref="N225:S225"/>
    <mergeCell ref="T225:Y225"/>
    <mergeCell ref="Z227:AE227"/>
    <mergeCell ref="AF227:AK227"/>
    <mergeCell ref="AL227:AQ227"/>
    <mergeCell ref="AR227:AW227"/>
    <mergeCell ref="AX227:BC227"/>
    <mergeCell ref="BD227:BI227"/>
    <mergeCell ref="BJ227:BO227"/>
    <mergeCell ref="H228:M228"/>
    <mergeCell ref="N228:S228"/>
    <mergeCell ref="T228:Y228"/>
    <mergeCell ref="Z228:AE228"/>
    <mergeCell ref="AF228:AK228"/>
    <mergeCell ref="AL228:AQ228"/>
    <mergeCell ref="AR228:AW228"/>
    <mergeCell ref="AX228:BC228"/>
    <mergeCell ref="BD228:BI228"/>
    <mergeCell ref="BJ228:BO228"/>
    <mergeCell ref="H227:M227"/>
    <mergeCell ref="N227:S227"/>
    <mergeCell ref="T227:Y227"/>
    <mergeCell ref="B12:M12"/>
    <mergeCell ref="B13:M13"/>
    <mergeCell ref="B14:M14"/>
    <mergeCell ref="B17:M18"/>
    <mergeCell ref="B19:M19"/>
    <mergeCell ref="BJ231:BO231"/>
    <mergeCell ref="H231:M231"/>
    <mergeCell ref="N231:S231"/>
    <mergeCell ref="T231:Y231"/>
    <mergeCell ref="Z231:AE231"/>
    <mergeCell ref="AF231:AK231"/>
    <mergeCell ref="AL231:AQ231"/>
    <mergeCell ref="AR231:AW231"/>
    <mergeCell ref="AX231:BC231"/>
    <mergeCell ref="BD231:BI231"/>
    <mergeCell ref="BJ229:BO229"/>
    <mergeCell ref="H230:M230"/>
    <mergeCell ref="N230:S230"/>
    <mergeCell ref="T230:Y230"/>
    <mergeCell ref="Z230:AE230"/>
    <mergeCell ref="AF230:AK230"/>
    <mergeCell ref="AL230:AQ230"/>
    <mergeCell ref="AR230:AW230"/>
    <mergeCell ref="AX230:BC230"/>
    <mergeCell ref="BD230:BI230"/>
    <mergeCell ref="BJ230:BO230"/>
    <mergeCell ref="H229:M229"/>
    <mergeCell ref="B23:M23"/>
    <mergeCell ref="B24:M24"/>
    <mergeCell ref="B25:M25"/>
    <mergeCell ref="B36:M36"/>
    <mergeCell ref="N36:S36"/>
    <mergeCell ref="N23:S23"/>
    <mergeCell ref="T23:Y23"/>
    <mergeCell ref="Z23:AE23"/>
    <mergeCell ref="N24:S24"/>
    <mergeCell ref="T24:Y24"/>
    <mergeCell ref="Z24:AE24"/>
    <mergeCell ref="B65:M66"/>
    <mergeCell ref="N65:AE65"/>
    <mergeCell ref="Z66:AE66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G43:K43"/>
    <mergeCell ref="L43:P43"/>
    <mergeCell ref="Q43:U43"/>
    <mergeCell ref="V43:Z43"/>
    <mergeCell ref="AA43:AE43"/>
    <mergeCell ref="N66:S66"/>
    <mergeCell ref="B60:F60"/>
    <mergeCell ref="H40:P40"/>
    <mergeCell ref="H39:AT39"/>
    <mergeCell ref="B85:M85"/>
    <mergeCell ref="B86:M86"/>
    <mergeCell ref="B87:M87"/>
    <mergeCell ref="B88:M88"/>
    <mergeCell ref="B89:M89"/>
    <mergeCell ref="B90:M90"/>
    <mergeCell ref="B94:G94"/>
    <mergeCell ref="B95:G95"/>
    <mergeCell ref="H94:AT94"/>
    <mergeCell ref="H95:P95"/>
    <mergeCell ref="Q95:V95"/>
    <mergeCell ref="W95:AE95"/>
    <mergeCell ref="AF95:AK95"/>
    <mergeCell ref="AL95:AT95"/>
    <mergeCell ref="N82:S82"/>
    <mergeCell ref="T82:Y82"/>
    <mergeCell ref="Z82:AE82"/>
    <mergeCell ref="Z83:AE83"/>
    <mergeCell ref="N83:S83"/>
    <mergeCell ref="T83:Y83"/>
    <mergeCell ref="N85:S85"/>
    <mergeCell ref="T85:Y85"/>
    <mergeCell ref="Z85:AE85"/>
    <mergeCell ref="N90:S90"/>
    <mergeCell ref="T90:Y90"/>
    <mergeCell ref="Z90:AE90"/>
    <mergeCell ref="AL40:AT40"/>
    <mergeCell ref="V49:Z49"/>
    <mergeCell ref="AA49:AE49"/>
    <mergeCell ref="AF49:AJ49"/>
    <mergeCell ref="AK49:AO49"/>
    <mergeCell ref="AP49:AT49"/>
    <mergeCell ref="G48:K48"/>
    <mergeCell ref="L48:P48"/>
    <mergeCell ref="Q48:U48"/>
    <mergeCell ref="V48:Z48"/>
    <mergeCell ref="AA48:AE48"/>
    <mergeCell ref="AF48:AJ48"/>
    <mergeCell ref="AF46:AJ46"/>
    <mergeCell ref="AK46:AO46"/>
    <mergeCell ref="AP46:AT46"/>
    <mergeCell ref="B39:G39"/>
    <mergeCell ref="B40:G40"/>
    <mergeCell ref="AF40:AK40"/>
    <mergeCell ref="Q40:V40"/>
    <mergeCell ref="W40:AE40"/>
    <mergeCell ref="AK45:AO45"/>
    <mergeCell ref="AP45:AT45"/>
    <mergeCell ref="AF43:AJ43"/>
    <mergeCell ref="AK43:AO43"/>
    <mergeCell ref="G47:K47"/>
    <mergeCell ref="L47:P47"/>
    <mergeCell ref="Q47:U47"/>
    <mergeCell ref="V47:Z47"/>
    <mergeCell ref="AA47:AE47"/>
    <mergeCell ref="G44:K44"/>
    <mergeCell ref="L44:P44"/>
    <mergeCell ref="Q44:U44"/>
    <mergeCell ref="V97:AJ97"/>
    <mergeCell ref="AK97:AO97"/>
    <mergeCell ref="AP97:AT97"/>
    <mergeCell ref="B98:F98"/>
    <mergeCell ref="G98:K98"/>
    <mergeCell ref="L98:P98"/>
    <mergeCell ref="Q98:U98"/>
    <mergeCell ref="V98:Z98"/>
    <mergeCell ref="AA98:AE98"/>
    <mergeCell ref="AF98:AJ98"/>
    <mergeCell ref="AK98:AO98"/>
    <mergeCell ref="AP98:AT98"/>
    <mergeCell ref="B99:F99"/>
    <mergeCell ref="G99:K99"/>
    <mergeCell ref="L99:P99"/>
    <mergeCell ref="Q99:U99"/>
    <mergeCell ref="V99:Z99"/>
    <mergeCell ref="AA99:AE99"/>
    <mergeCell ref="AF99:AJ99"/>
    <mergeCell ref="AK99:AO99"/>
    <mergeCell ref="AP99:AT99"/>
    <mergeCell ref="B97:F97"/>
    <mergeCell ref="G97:U97"/>
    <mergeCell ref="B100:F100"/>
    <mergeCell ref="G100:K100"/>
    <mergeCell ref="L100:P100"/>
    <mergeCell ref="Q100:U100"/>
    <mergeCell ref="V100:Z100"/>
    <mergeCell ref="AA100:AE100"/>
    <mergeCell ref="AF100:AJ100"/>
    <mergeCell ref="AK100:AO100"/>
    <mergeCell ref="AP100:AT100"/>
    <mergeCell ref="B101:F101"/>
    <mergeCell ref="G101:K101"/>
    <mergeCell ref="L101:P101"/>
    <mergeCell ref="Q101:U101"/>
    <mergeCell ref="V101:Z101"/>
    <mergeCell ref="AA101:AE101"/>
    <mergeCell ref="AF101:AJ101"/>
    <mergeCell ref="AK101:AO101"/>
    <mergeCell ref="AP101:AT101"/>
    <mergeCell ref="B102:F102"/>
    <mergeCell ref="G102:K102"/>
    <mergeCell ref="L102:P102"/>
    <mergeCell ref="Q102:U102"/>
    <mergeCell ref="V102:Z102"/>
    <mergeCell ref="AA102:AE102"/>
    <mergeCell ref="AF102:AJ102"/>
    <mergeCell ref="AK102:AO102"/>
    <mergeCell ref="AP102:AT102"/>
    <mergeCell ref="B103:F103"/>
    <mergeCell ref="G103:K103"/>
    <mergeCell ref="L103:P103"/>
    <mergeCell ref="Q103:U103"/>
    <mergeCell ref="V103:Z103"/>
    <mergeCell ref="AA103:AE103"/>
    <mergeCell ref="AF103:AJ103"/>
    <mergeCell ref="AK103:AO103"/>
    <mergeCell ref="AP103:AT103"/>
    <mergeCell ref="B107:F107"/>
    <mergeCell ref="G107:K107"/>
    <mergeCell ref="L107:P107"/>
    <mergeCell ref="Q107:U107"/>
    <mergeCell ref="V107:Z107"/>
    <mergeCell ref="AA107:AE107"/>
    <mergeCell ref="AF107:AJ107"/>
    <mergeCell ref="AK107:AO107"/>
    <mergeCell ref="AP107:AT107"/>
    <mergeCell ref="B104:F104"/>
    <mergeCell ref="G104:K104"/>
    <mergeCell ref="L104:P104"/>
    <mergeCell ref="Q104:U104"/>
    <mergeCell ref="V104:Z104"/>
    <mergeCell ref="AA104:AE104"/>
    <mergeCell ref="AF104:AJ104"/>
    <mergeCell ref="AK104:AO104"/>
    <mergeCell ref="AP104:AT104"/>
    <mergeCell ref="B105:F105"/>
    <mergeCell ref="G105:K105"/>
    <mergeCell ref="L105:P105"/>
    <mergeCell ref="Q105:U105"/>
    <mergeCell ref="V105:Z105"/>
    <mergeCell ref="AA105:AE105"/>
    <mergeCell ref="AF105:AJ105"/>
    <mergeCell ref="AK105:AO105"/>
    <mergeCell ref="AP105:AT105"/>
    <mergeCell ref="AP144:AS145"/>
    <mergeCell ref="B110:F110"/>
    <mergeCell ref="AK114:AO114"/>
    <mergeCell ref="AP114:AT114"/>
    <mergeCell ref="B115:F115"/>
    <mergeCell ref="G115:K115"/>
    <mergeCell ref="L115:P115"/>
    <mergeCell ref="Q115:U115"/>
    <mergeCell ref="V115:Z115"/>
    <mergeCell ref="AA115:AE115"/>
    <mergeCell ref="AF115:AJ115"/>
    <mergeCell ref="AK115:AO115"/>
    <mergeCell ref="AP115:AT115"/>
    <mergeCell ref="B108:F108"/>
    <mergeCell ref="G108:K108"/>
    <mergeCell ref="L108:P108"/>
    <mergeCell ref="Q108:U108"/>
    <mergeCell ref="V108:Z108"/>
    <mergeCell ref="AA108:AE108"/>
    <mergeCell ref="AF108:AJ108"/>
    <mergeCell ref="AK108:AO108"/>
    <mergeCell ref="AP108:AT108"/>
    <mergeCell ref="B109:F109"/>
    <mergeCell ref="G109:K109"/>
    <mergeCell ref="L109:P109"/>
    <mergeCell ref="Q109:U109"/>
    <mergeCell ref="V109:Z109"/>
    <mergeCell ref="AA109:AE109"/>
    <mergeCell ref="AF109:AJ109"/>
    <mergeCell ref="AK109:AO109"/>
    <mergeCell ref="AP139:AS139"/>
    <mergeCell ref="AP133:AS133"/>
    <mergeCell ref="B61:F61"/>
    <mergeCell ref="G61:K61"/>
    <mergeCell ref="L61:P61"/>
    <mergeCell ref="Q61:U61"/>
    <mergeCell ref="V61:Z61"/>
    <mergeCell ref="AA61:AE61"/>
    <mergeCell ref="AF61:AJ61"/>
    <mergeCell ref="AK61:AO61"/>
    <mergeCell ref="AP61:AT61"/>
    <mergeCell ref="B91:M91"/>
    <mergeCell ref="N91:S91"/>
    <mergeCell ref="T91:Y91"/>
    <mergeCell ref="Z91:AE91"/>
    <mergeCell ref="AF110:AJ110"/>
    <mergeCell ref="AK110:AO110"/>
    <mergeCell ref="AP110:AT110"/>
    <mergeCell ref="B111:F111"/>
    <mergeCell ref="G110:K110"/>
    <mergeCell ref="L110:P110"/>
    <mergeCell ref="Q110:U110"/>
    <mergeCell ref="V110:Z110"/>
    <mergeCell ref="AA110:AE110"/>
    <mergeCell ref="AP109:AT109"/>
    <mergeCell ref="B106:F106"/>
    <mergeCell ref="G106:K106"/>
    <mergeCell ref="L106:P106"/>
    <mergeCell ref="Q106:U106"/>
    <mergeCell ref="V106:Z106"/>
    <mergeCell ref="AA106:AE106"/>
    <mergeCell ref="AF106:AJ106"/>
    <mergeCell ref="AK106:AO106"/>
    <mergeCell ref="AP106:AT106"/>
    <mergeCell ref="W169:Z170"/>
    <mergeCell ref="R170:U170"/>
    <mergeCell ref="S208:X208"/>
    <mergeCell ref="V111:Z111"/>
    <mergeCell ref="B116:F116"/>
    <mergeCell ref="G116:K116"/>
    <mergeCell ref="L116:P116"/>
    <mergeCell ref="Q116:U116"/>
    <mergeCell ref="V116:Z116"/>
    <mergeCell ref="AA116:AE116"/>
    <mergeCell ref="AF116:AJ116"/>
    <mergeCell ref="AK116:AO116"/>
    <mergeCell ref="AP116:AT116"/>
    <mergeCell ref="AB146:AI147"/>
    <mergeCell ref="Q134:U134"/>
    <mergeCell ref="Q135:U135"/>
    <mergeCell ref="Q136:U136"/>
    <mergeCell ref="Q137:U137"/>
    <mergeCell ref="Q138:U138"/>
    <mergeCell ref="V134:W134"/>
    <mergeCell ref="V135:W135"/>
    <mergeCell ref="V136:W136"/>
    <mergeCell ref="V137:W137"/>
    <mergeCell ref="V138:W138"/>
    <mergeCell ref="AH134:AM134"/>
    <mergeCell ref="AH135:AM135"/>
    <mergeCell ref="AH136:AM136"/>
    <mergeCell ref="AH137:AM137"/>
    <mergeCell ref="AH138:AM138"/>
    <mergeCell ref="AN134:AO134"/>
    <mergeCell ref="AH139:AM139"/>
    <mergeCell ref="AN139:AO139"/>
    <mergeCell ref="BJ236:BO236"/>
    <mergeCell ref="H254:M254"/>
    <mergeCell ref="N254:S254"/>
    <mergeCell ref="T254:Y254"/>
    <mergeCell ref="Z254:AE254"/>
    <mergeCell ref="AF254:AK254"/>
    <mergeCell ref="AL254:AQ254"/>
    <mergeCell ref="AR254:AW254"/>
    <mergeCell ref="AX254:BC254"/>
    <mergeCell ref="BD254:BI254"/>
    <mergeCell ref="BJ254:BO254"/>
    <mergeCell ref="AN157:AR158"/>
    <mergeCell ref="R151:V151"/>
    <mergeCell ref="L151:P151"/>
    <mergeCell ref="L162:P162"/>
    <mergeCell ref="R162:V162"/>
    <mergeCell ref="L174:P174"/>
    <mergeCell ref="R174:V174"/>
    <mergeCell ref="W192:AB193"/>
    <mergeCell ref="S209:W209"/>
    <mergeCell ref="S210:W210"/>
    <mergeCell ref="Z208:AC209"/>
    <mergeCell ref="Y208:Y209"/>
    <mergeCell ref="AQ180:AT180"/>
    <mergeCell ref="Z191:AC191"/>
    <mergeCell ref="Q192:Q193"/>
    <mergeCell ref="R192:U192"/>
    <mergeCell ref="V192:V193"/>
    <mergeCell ref="R193:U193"/>
    <mergeCell ref="Q169:Q170"/>
    <mergeCell ref="R169:U169"/>
    <mergeCell ref="V169:V170"/>
    <mergeCell ref="N229:S229"/>
    <mergeCell ref="T229:Y229"/>
    <mergeCell ref="Z229:AE229"/>
    <mergeCell ref="AF229:AK229"/>
    <mergeCell ref="AL229:AQ229"/>
    <mergeCell ref="AR229:AW229"/>
    <mergeCell ref="AX229:BC229"/>
    <mergeCell ref="BD229:BI229"/>
    <mergeCell ref="H236:M236"/>
    <mergeCell ref="N236:S236"/>
    <mergeCell ref="T236:Y236"/>
    <mergeCell ref="Z236:AE236"/>
    <mergeCell ref="AF236:AK236"/>
    <mergeCell ref="AL236:AQ236"/>
    <mergeCell ref="AR236:AW236"/>
    <mergeCell ref="AX236:BC236"/>
    <mergeCell ref="BD236:BI236"/>
    <mergeCell ref="AX234:BC234"/>
    <mergeCell ref="AX233:BC233"/>
    <mergeCell ref="BD233:BI233"/>
    <mergeCell ref="AX299:BC299"/>
    <mergeCell ref="BD299:BI299"/>
    <mergeCell ref="BJ299:BO299"/>
    <mergeCell ref="AX298:BC298"/>
    <mergeCell ref="BD298:BI298"/>
    <mergeCell ref="BJ298:BO298"/>
    <mergeCell ref="H299:M299"/>
    <mergeCell ref="N299:S299"/>
    <mergeCell ref="T299:Y299"/>
    <mergeCell ref="Z299:AE299"/>
    <mergeCell ref="AF299:AK299"/>
    <mergeCell ref="AL299:AQ299"/>
    <mergeCell ref="AR299:AW299"/>
    <mergeCell ref="AX297:BC297"/>
    <mergeCell ref="BD297:BI297"/>
    <mergeCell ref="BJ297:BO297"/>
    <mergeCell ref="H298:M298"/>
    <mergeCell ref="N298:S298"/>
    <mergeCell ref="T298:Y298"/>
    <mergeCell ref="Z298:AE298"/>
    <mergeCell ref="AF298:AK298"/>
    <mergeCell ref="AL298:AQ298"/>
    <mergeCell ref="AR298:AW298"/>
    <mergeCell ref="AX296:BC296"/>
    <mergeCell ref="BD296:BI296"/>
    <mergeCell ref="BJ296:BO296"/>
    <mergeCell ref="H297:M297"/>
    <mergeCell ref="N297:S297"/>
    <mergeCell ref="T297:Y297"/>
    <mergeCell ref="Z297:AE297"/>
    <mergeCell ref="AF297:AK297"/>
    <mergeCell ref="AL297:AQ297"/>
    <mergeCell ref="AR297:AW297"/>
    <mergeCell ref="AX295:BC295"/>
    <mergeCell ref="BD295:BI295"/>
    <mergeCell ref="BJ295:BO295"/>
    <mergeCell ref="H296:M296"/>
    <mergeCell ref="N296:S296"/>
    <mergeCell ref="T296:Y296"/>
    <mergeCell ref="Z296:AE296"/>
    <mergeCell ref="AF296:AK296"/>
    <mergeCell ref="AL296:AQ296"/>
    <mergeCell ref="AR296:AW296"/>
    <mergeCell ref="AX294:BC294"/>
    <mergeCell ref="BD294:BI294"/>
    <mergeCell ref="BJ294:BO294"/>
    <mergeCell ref="H295:M295"/>
    <mergeCell ref="N295:S295"/>
    <mergeCell ref="T295:Y295"/>
    <mergeCell ref="Z295:AE295"/>
    <mergeCell ref="AF295:AK295"/>
    <mergeCell ref="AL295:AQ295"/>
    <mergeCell ref="AR295:AW295"/>
    <mergeCell ref="AX293:BC293"/>
    <mergeCell ref="BD293:BI293"/>
    <mergeCell ref="BJ293:BO293"/>
    <mergeCell ref="H294:M294"/>
    <mergeCell ref="N294:S294"/>
    <mergeCell ref="T294:Y294"/>
    <mergeCell ref="Z294:AE294"/>
    <mergeCell ref="AF294:AK294"/>
    <mergeCell ref="AL294:AQ294"/>
    <mergeCell ref="AR294:AW294"/>
    <mergeCell ref="AX292:BC292"/>
    <mergeCell ref="BD292:BI292"/>
    <mergeCell ref="BJ292:BO292"/>
    <mergeCell ref="H293:M293"/>
    <mergeCell ref="N293:S293"/>
    <mergeCell ref="T293:Y293"/>
    <mergeCell ref="Z293:AE293"/>
    <mergeCell ref="AF293:AK293"/>
    <mergeCell ref="AL293:AQ293"/>
    <mergeCell ref="AR293:AW293"/>
    <mergeCell ref="AX291:BC291"/>
    <mergeCell ref="BD291:BI291"/>
    <mergeCell ref="BJ291:BO291"/>
    <mergeCell ref="H292:M292"/>
    <mergeCell ref="N292:S292"/>
    <mergeCell ref="T292:Y292"/>
    <mergeCell ref="Z292:AE292"/>
    <mergeCell ref="AF292:AK292"/>
    <mergeCell ref="AL292:AQ292"/>
    <mergeCell ref="AR292:AW292"/>
    <mergeCell ref="AX290:BC290"/>
    <mergeCell ref="BD290:BI290"/>
    <mergeCell ref="BJ290:BO290"/>
    <mergeCell ref="H291:M291"/>
    <mergeCell ref="N291:S291"/>
    <mergeCell ref="T291:Y291"/>
    <mergeCell ref="Z291:AE291"/>
    <mergeCell ref="AF291:AK291"/>
    <mergeCell ref="AL291:AQ291"/>
    <mergeCell ref="AR291:AW291"/>
    <mergeCell ref="AX289:BC289"/>
    <mergeCell ref="BD289:BI289"/>
    <mergeCell ref="BJ289:BO289"/>
    <mergeCell ref="H290:M290"/>
    <mergeCell ref="N290:S290"/>
    <mergeCell ref="T290:Y290"/>
    <mergeCell ref="Z290:AE290"/>
    <mergeCell ref="AF290:AK290"/>
    <mergeCell ref="AL290:AQ290"/>
    <mergeCell ref="AR290:AW290"/>
    <mergeCell ref="AX288:BC288"/>
    <mergeCell ref="BD288:BI288"/>
    <mergeCell ref="BJ288:BO288"/>
    <mergeCell ref="H289:M289"/>
    <mergeCell ref="N289:S289"/>
    <mergeCell ref="T289:Y289"/>
    <mergeCell ref="Z289:AE289"/>
    <mergeCell ref="AF289:AK289"/>
    <mergeCell ref="AL289:AQ289"/>
    <mergeCell ref="AR289:AW289"/>
    <mergeCell ref="AX287:BC287"/>
    <mergeCell ref="BD287:BI287"/>
    <mergeCell ref="BJ287:BO287"/>
    <mergeCell ref="H288:M288"/>
    <mergeCell ref="N288:S288"/>
    <mergeCell ref="T288:Y288"/>
    <mergeCell ref="Z288:AE288"/>
    <mergeCell ref="AF288:AK288"/>
    <mergeCell ref="AL288:AQ288"/>
    <mergeCell ref="AR288:AW288"/>
    <mergeCell ref="BJ283:BO283"/>
    <mergeCell ref="H284:M284"/>
    <mergeCell ref="N284:S284"/>
    <mergeCell ref="T284:Y284"/>
    <mergeCell ref="Z284:AE284"/>
    <mergeCell ref="AF284:AK284"/>
    <mergeCell ref="AL284:AQ284"/>
    <mergeCell ref="AR284:AW284"/>
    <mergeCell ref="AX286:BC286"/>
    <mergeCell ref="BD286:BI286"/>
    <mergeCell ref="BJ286:BO286"/>
    <mergeCell ref="H287:M287"/>
    <mergeCell ref="N287:S287"/>
    <mergeCell ref="T287:Y287"/>
    <mergeCell ref="Z287:AE287"/>
    <mergeCell ref="AF287:AK287"/>
    <mergeCell ref="AL287:AQ287"/>
    <mergeCell ref="AR287:AW287"/>
    <mergeCell ref="AX285:BC285"/>
    <mergeCell ref="BD285:BI285"/>
    <mergeCell ref="BJ285:BO285"/>
    <mergeCell ref="H286:M286"/>
    <mergeCell ref="N286:S286"/>
    <mergeCell ref="T286:Y286"/>
    <mergeCell ref="Z286:AE286"/>
    <mergeCell ref="AF286:AK286"/>
    <mergeCell ref="AL286:AQ286"/>
    <mergeCell ref="AR286:AW286"/>
    <mergeCell ref="AX282:BC282"/>
    <mergeCell ref="BD282:BI282"/>
    <mergeCell ref="BJ282:BO282"/>
    <mergeCell ref="H283:M283"/>
    <mergeCell ref="N283:S283"/>
    <mergeCell ref="T283:Y283"/>
    <mergeCell ref="Z283:AE283"/>
    <mergeCell ref="AF283:AK283"/>
    <mergeCell ref="AL283:AQ283"/>
    <mergeCell ref="AR283:AW283"/>
    <mergeCell ref="BD281:BI281"/>
    <mergeCell ref="BJ281:BO281"/>
    <mergeCell ref="B282:G299"/>
    <mergeCell ref="H282:M282"/>
    <mergeCell ref="N282:S282"/>
    <mergeCell ref="T282:Y282"/>
    <mergeCell ref="Z282:AE282"/>
    <mergeCell ref="AF282:AK282"/>
    <mergeCell ref="AL282:AQ282"/>
    <mergeCell ref="AR282:AW282"/>
    <mergeCell ref="AX284:BC284"/>
    <mergeCell ref="BD284:BI284"/>
    <mergeCell ref="BJ284:BO284"/>
    <mergeCell ref="H285:M285"/>
    <mergeCell ref="N285:S285"/>
    <mergeCell ref="T285:Y285"/>
    <mergeCell ref="Z285:AE285"/>
    <mergeCell ref="AF285:AK285"/>
    <mergeCell ref="AL285:AQ285"/>
    <mergeCell ref="AR285:AW285"/>
    <mergeCell ref="AX283:BC283"/>
    <mergeCell ref="BD283:BI283"/>
    <mergeCell ref="BD280:BI280"/>
    <mergeCell ref="BJ280:BO280"/>
    <mergeCell ref="H281:M281"/>
    <mergeCell ref="N281:S281"/>
    <mergeCell ref="T281:Y281"/>
    <mergeCell ref="Z281:AE281"/>
    <mergeCell ref="AF281:AK281"/>
    <mergeCell ref="AL281:AQ281"/>
    <mergeCell ref="AR281:AW281"/>
    <mergeCell ref="AX281:BC281"/>
    <mergeCell ref="BD279:BI279"/>
    <mergeCell ref="BJ279:BO279"/>
    <mergeCell ref="H280:M280"/>
    <mergeCell ref="N280:S280"/>
    <mergeCell ref="T280:Y280"/>
    <mergeCell ref="Z280:AE280"/>
    <mergeCell ref="AF280:AK280"/>
    <mergeCell ref="AL280:AQ280"/>
    <mergeCell ref="AR280:AW280"/>
    <mergeCell ref="AX280:BC280"/>
    <mergeCell ref="BD278:BI278"/>
    <mergeCell ref="BJ278:BO278"/>
    <mergeCell ref="H279:M279"/>
    <mergeCell ref="N279:S279"/>
    <mergeCell ref="T279:Y279"/>
    <mergeCell ref="Z279:AE279"/>
    <mergeCell ref="AF279:AK279"/>
    <mergeCell ref="AL279:AQ279"/>
    <mergeCell ref="AR279:AW279"/>
    <mergeCell ref="AX279:BC279"/>
    <mergeCell ref="BD277:BI277"/>
    <mergeCell ref="BJ277:BO277"/>
    <mergeCell ref="H278:M278"/>
    <mergeCell ref="N278:S278"/>
    <mergeCell ref="T278:Y278"/>
    <mergeCell ref="Z278:AE278"/>
    <mergeCell ref="AF278:AK278"/>
    <mergeCell ref="AL278:AQ278"/>
    <mergeCell ref="AR278:AW278"/>
    <mergeCell ref="AX278:BC278"/>
    <mergeCell ref="BD276:BI276"/>
    <mergeCell ref="BJ276:BO276"/>
    <mergeCell ref="H277:M277"/>
    <mergeCell ref="N277:S277"/>
    <mergeCell ref="T277:Y277"/>
    <mergeCell ref="Z277:AE277"/>
    <mergeCell ref="AF277:AK277"/>
    <mergeCell ref="AL277:AQ277"/>
    <mergeCell ref="AR277:AW277"/>
    <mergeCell ref="AX277:BC277"/>
    <mergeCell ref="BD275:BI275"/>
    <mergeCell ref="BJ275:BO275"/>
    <mergeCell ref="H276:M276"/>
    <mergeCell ref="N276:S276"/>
    <mergeCell ref="T276:Y276"/>
    <mergeCell ref="Z276:AE276"/>
    <mergeCell ref="AF276:AK276"/>
    <mergeCell ref="AL276:AQ276"/>
    <mergeCell ref="AR276:AW276"/>
    <mergeCell ref="AX276:BC276"/>
    <mergeCell ref="BD274:BI274"/>
    <mergeCell ref="BJ274:BO274"/>
    <mergeCell ref="H275:M275"/>
    <mergeCell ref="N275:S275"/>
    <mergeCell ref="T275:Y275"/>
    <mergeCell ref="Z275:AE275"/>
    <mergeCell ref="AF275:AK275"/>
    <mergeCell ref="AL275:AQ275"/>
    <mergeCell ref="AR275:AW275"/>
    <mergeCell ref="AX275:BC275"/>
    <mergeCell ref="BD273:BI273"/>
    <mergeCell ref="BJ273:BO273"/>
    <mergeCell ref="H274:M274"/>
    <mergeCell ref="N274:S274"/>
    <mergeCell ref="T274:Y274"/>
    <mergeCell ref="Z274:AE274"/>
    <mergeCell ref="AF274:AK274"/>
    <mergeCell ref="AL274:AQ274"/>
    <mergeCell ref="AR274:AW274"/>
    <mergeCell ref="AX274:BC274"/>
    <mergeCell ref="BD272:BI272"/>
    <mergeCell ref="BJ272:BO272"/>
    <mergeCell ref="H273:M273"/>
    <mergeCell ref="N273:S273"/>
    <mergeCell ref="T273:Y273"/>
    <mergeCell ref="Z273:AE273"/>
    <mergeCell ref="AF273:AK273"/>
    <mergeCell ref="AL273:AQ273"/>
    <mergeCell ref="AR273:AW273"/>
    <mergeCell ref="AX273:BC273"/>
    <mergeCell ref="BD271:BI271"/>
    <mergeCell ref="BJ271:BO271"/>
    <mergeCell ref="H272:M272"/>
    <mergeCell ref="N272:S272"/>
    <mergeCell ref="T272:Y272"/>
    <mergeCell ref="Z272:AE272"/>
    <mergeCell ref="AF272:AK272"/>
    <mergeCell ref="AL272:AQ272"/>
    <mergeCell ref="AR272:AW272"/>
    <mergeCell ref="AX272:BC272"/>
    <mergeCell ref="T267:Y267"/>
    <mergeCell ref="Z267:AE267"/>
    <mergeCell ref="AF267:AK267"/>
    <mergeCell ref="AL267:AQ267"/>
    <mergeCell ref="AR267:AW267"/>
    <mergeCell ref="AX267:BC267"/>
    <mergeCell ref="BD270:BI270"/>
    <mergeCell ref="BJ270:BO270"/>
    <mergeCell ref="H271:M271"/>
    <mergeCell ref="N271:S271"/>
    <mergeCell ref="T271:Y271"/>
    <mergeCell ref="Z271:AE271"/>
    <mergeCell ref="AF271:AK271"/>
    <mergeCell ref="AL271:AQ271"/>
    <mergeCell ref="AR271:AW271"/>
    <mergeCell ref="AX271:BC271"/>
    <mergeCell ref="BD269:BI269"/>
    <mergeCell ref="BJ269:BO269"/>
    <mergeCell ref="H270:M270"/>
    <mergeCell ref="N270:S270"/>
    <mergeCell ref="T270:Y270"/>
    <mergeCell ref="Z270:AE270"/>
    <mergeCell ref="AF270:AK270"/>
    <mergeCell ref="AL270:AQ270"/>
    <mergeCell ref="AR270:AW270"/>
    <mergeCell ref="AX270:BC270"/>
    <mergeCell ref="BD264:BI264"/>
    <mergeCell ref="BJ264:BO264"/>
    <mergeCell ref="H265:M265"/>
    <mergeCell ref="N265:S265"/>
    <mergeCell ref="T265:Y265"/>
    <mergeCell ref="Z265:AE265"/>
    <mergeCell ref="AF265:AK265"/>
    <mergeCell ref="AL265:AQ265"/>
    <mergeCell ref="AR265:AW265"/>
    <mergeCell ref="AX265:BC265"/>
    <mergeCell ref="BD268:BI268"/>
    <mergeCell ref="BJ268:BO268"/>
    <mergeCell ref="H269:M269"/>
    <mergeCell ref="N269:S269"/>
    <mergeCell ref="T269:Y269"/>
    <mergeCell ref="Z269:AE269"/>
    <mergeCell ref="AF269:AK269"/>
    <mergeCell ref="AL269:AQ269"/>
    <mergeCell ref="AR269:AW269"/>
    <mergeCell ref="AX269:BC269"/>
    <mergeCell ref="BD267:BI267"/>
    <mergeCell ref="BJ267:BO267"/>
    <mergeCell ref="H268:M268"/>
    <mergeCell ref="N268:S268"/>
    <mergeCell ref="T268:Y268"/>
    <mergeCell ref="Z268:AE268"/>
    <mergeCell ref="AF268:AK268"/>
    <mergeCell ref="AL268:AQ268"/>
    <mergeCell ref="AR268:AW268"/>
    <mergeCell ref="AX268:BC268"/>
    <mergeCell ref="H267:M267"/>
    <mergeCell ref="N267:S267"/>
    <mergeCell ref="BJ263:BO263"/>
    <mergeCell ref="B264:G281"/>
    <mergeCell ref="H264:M264"/>
    <mergeCell ref="N264:S264"/>
    <mergeCell ref="T264:Y264"/>
    <mergeCell ref="Z264:AE264"/>
    <mergeCell ref="AF264:AK264"/>
    <mergeCell ref="AL264:AQ264"/>
    <mergeCell ref="AR264:AW264"/>
    <mergeCell ref="AX264:BC264"/>
    <mergeCell ref="Z263:AE263"/>
    <mergeCell ref="AF263:AK263"/>
    <mergeCell ref="AL263:AQ263"/>
    <mergeCell ref="AR263:AW263"/>
    <mergeCell ref="AX263:BC263"/>
    <mergeCell ref="BD263:BI263"/>
    <mergeCell ref="B263:G263"/>
    <mergeCell ref="H263:M263"/>
    <mergeCell ref="N263:S263"/>
    <mergeCell ref="T263:Y263"/>
    <mergeCell ref="BD266:BI266"/>
    <mergeCell ref="BJ266:BO266"/>
    <mergeCell ref="BD265:BI265"/>
    <mergeCell ref="BJ265:BO265"/>
    <mergeCell ref="H266:M266"/>
    <mergeCell ref="N266:S266"/>
    <mergeCell ref="T266:Y266"/>
    <mergeCell ref="Z266:AE266"/>
    <mergeCell ref="AF266:AK266"/>
    <mergeCell ref="AL266:AQ266"/>
    <mergeCell ref="AR266:AW266"/>
    <mergeCell ref="AX266:BC266"/>
  </mergeCells>
  <phoneticPr fontId="6" type="noConversion"/>
  <pageMargins left="0.39370078740157483" right="0.39370078740157483" top="0.39370078740157483" bottom="0.39370078740157483" header="0.19685039370078741" footer="0.19685039370078741"/>
  <pageSetup paperSize="9" scale="69" fitToHeight="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DSMT4" shapeId="1039" r:id="rId4">
          <objectPr defaultSize="0" autoPict="0" r:id="rId5">
            <anchor moveWithCells="1" sizeWithCells="1">
              <from>
                <xdr:col>6</xdr:col>
                <xdr:colOff>28575</xdr:colOff>
                <xdr:row>0</xdr:row>
                <xdr:rowOff>0</xdr:rowOff>
              </from>
              <to>
                <xdr:col>20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039" r:id="rId4"/>
      </mc:Fallback>
    </mc:AlternateContent>
    <mc:AlternateContent xmlns:mc="http://schemas.openxmlformats.org/markup-compatibility/2006">
      <mc:Choice Requires="x14">
        <oleObject progId="Equation.3" shapeId="1052" r:id="rId6">
          <objectPr defaultSize="0" autoPict="0" r:id="rId7">
            <anchor moveWithCells="1">
              <from>
                <xdr:col>2</xdr:col>
                <xdr:colOff>0</xdr:colOff>
                <xdr:row>118</xdr:row>
                <xdr:rowOff>57150</xdr:rowOff>
              </from>
              <to>
                <xdr:col>48</xdr:col>
                <xdr:colOff>76200</xdr:colOff>
                <xdr:row>120</xdr:row>
                <xdr:rowOff>171450</xdr:rowOff>
              </to>
            </anchor>
          </objectPr>
        </oleObject>
      </mc:Choice>
      <mc:Fallback>
        <oleObject progId="Equation.3" shapeId="1052" r:id="rId6"/>
      </mc:Fallback>
    </mc:AlternateContent>
    <mc:AlternateContent xmlns:mc="http://schemas.openxmlformats.org/markup-compatibility/2006">
      <mc:Choice Requires="x14">
        <oleObject progId="Equation.DSMT4" shapeId="1053" r:id="rId8">
          <objectPr defaultSize="0" autoPict="0" r:id="rId9">
            <anchor moveWithCells="1">
              <from>
                <xdr:col>7</xdr:col>
                <xdr:colOff>9525</xdr:colOff>
                <xdr:row>147</xdr:row>
                <xdr:rowOff>228600</xdr:rowOff>
              </from>
              <to>
                <xdr:col>14</xdr:col>
                <xdr:colOff>76200</xdr:colOff>
                <xdr:row>149</xdr:row>
                <xdr:rowOff>219075</xdr:rowOff>
              </to>
            </anchor>
          </objectPr>
        </oleObject>
      </mc:Choice>
      <mc:Fallback>
        <oleObject progId="Equation.DSMT4" shapeId="1053" r:id="rId8"/>
      </mc:Fallback>
    </mc:AlternateContent>
    <mc:AlternateContent xmlns:mc="http://schemas.openxmlformats.org/markup-compatibility/2006">
      <mc:Choice Requires="x14">
        <oleObject progId="Equation.DSMT4" shapeId="1054" r:id="rId10">
          <objectPr defaultSize="0" r:id="rId11">
            <anchor moveWithCells="1">
              <from>
                <xdr:col>10</xdr:col>
                <xdr:colOff>0</xdr:colOff>
                <xdr:row>155</xdr:row>
                <xdr:rowOff>219075</xdr:rowOff>
              </from>
              <to>
                <xdr:col>21</xdr:col>
                <xdr:colOff>142875</xdr:colOff>
                <xdr:row>158</xdr:row>
                <xdr:rowOff>28575</xdr:rowOff>
              </to>
            </anchor>
          </objectPr>
        </oleObject>
      </mc:Choice>
      <mc:Fallback>
        <oleObject progId="Equation.DSMT4" shapeId="1054" r:id="rId10"/>
      </mc:Fallback>
    </mc:AlternateContent>
    <mc:AlternateContent xmlns:mc="http://schemas.openxmlformats.org/markup-compatibility/2006">
      <mc:Choice Requires="x14">
        <oleObject progId="Equation.DSMT4" shapeId="1055" r:id="rId12">
          <objectPr defaultSize="0" autoPict="0" r:id="rId13">
            <anchor moveWithCells="1">
              <from>
                <xdr:col>7</xdr:col>
                <xdr:colOff>9525</xdr:colOff>
                <xdr:row>159</xdr:row>
                <xdr:rowOff>0</xdr:rowOff>
              </from>
              <to>
                <xdr:col>14</xdr:col>
                <xdr:colOff>76200</xdr:colOff>
                <xdr:row>160</xdr:row>
                <xdr:rowOff>228600</xdr:rowOff>
              </to>
            </anchor>
          </objectPr>
        </oleObject>
      </mc:Choice>
      <mc:Fallback>
        <oleObject progId="Equation.DSMT4" shapeId="1055" r:id="rId12"/>
      </mc:Fallback>
    </mc:AlternateContent>
    <mc:AlternateContent xmlns:mc="http://schemas.openxmlformats.org/markup-compatibility/2006">
      <mc:Choice Requires="x14">
        <oleObject progId="Equation.DSMT4" shapeId="1056" r:id="rId14">
          <objectPr defaultSize="0" r:id="rId15">
            <anchor moveWithCells="1">
              <from>
                <xdr:col>10</xdr:col>
                <xdr:colOff>38100</xdr:colOff>
                <xdr:row>191</xdr:row>
                <xdr:rowOff>28575</xdr:rowOff>
              </from>
              <to>
                <xdr:col>15</xdr:col>
                <xdr:colOff>38100</xdr:colOff>
                <xdr:row>193</xdr:row>
                <xdr:rowOff>0</xdr:rowOff>
              </to>
            </anchor>
          </objectPr>
        </oleObject>
      </mc:Choice>
      <mc:Fallback>
        <oleObject progId="Equation.DSMT4" shapeId="1056" r:id="rId14"/>
      </mc:Fallback>
    </mc:AlternateContent>
    <mc:AlternateContent xmlns:mc="http://schemas.openxmlformats.org/markup-compatibility/2006">
      <mc:Choice Requires="x14">
        <oleObject progId="Equation.DSMT4" shapeId="1057" r:id="rId16">
          <objectPr defaultSize="0" autoPict="0" r:id="rId17">
            <anchor moveWithCells="1">
              <from>
                <xdr:col>7</xdr:col>
                <xdr:colOff>9525</xdr:colOff>
                <xdr:row>194</xdr:row>
                <xdr:rowOff>9525</xdr:rowOff>
              </from>
              <to>
                <xdr:col>13</xdr:col>
                <xdr:colOff>95250</xdr:colOff>
                <xdr:row>195</xdr:row>
                <xdr:rowOff>180975</xdr:rowOff>
              </to>
            </anchor>
          </objectPr>
        </oleObject>
      </mc:Choice>
      <mc:Fallback>
        <oleObject progId="Equation.DSMT4" shapeId="1057" r:id="rId16"/>
      </mc:Fallback>
    </mc:AlternateContent>
    <mc:AlternateContent xmlns:mc="http://schemas.openxmlformats.org/markup-compatibility/2006">
      <mc:Choice Requires="x14">
        <oleObject progId="Equation.3" shapeId="1058" r:id="rId18">
          <objectPr defaultSize="0" r:id="rId19">
            <anchor moveWithCells="1">
              <from>
                <xdr:col>5</xdr:col>
                <xdr:colOff>0</xdr:colOff>
                <xdr:row>201</xdr:row>
                <xdr:rowOff>209550</xdr:rowOff>
              </from>
              <to>
                <xdr:col>42</xdr:col>
                <xdr:colOff>9525</xdr:colOff>
                <xdr:row>202</xdr:row>
                <xdr:rowOff>228600</xdr:rowOff>
              </to>
            </anchor>
          </objectPr>
        </oleObject>
      </mc:Choice>
      <mc:Fallback>
        <oleObject progId="Equation.3" shapeId="1058" r:id="rId18"/>
      </mc:Fallback>
    </mc:AlternateContent>
    <mc:AlternateContent xmlns:mc="http://schemas.openxmlformats.org/markup-compatibility/2006">
      <mc:Choice Requires="x14">
        <oleObject progId="Equation.3" shapeId="1059" r:id="rId20">
          <objectPr defaultSize="0" r:id="rId21">
            <anchor moveWithCells="1">
              <from>
                <xdr:col>2</xdr:col>
                <xdr:colOff>114300</xdr:colOff>
                <xdr:row>207</xdr:row>
                <xdr:rowOff>19050</xdr:rowOff>
              </from>
              <to>
                <xdr:col>17</xdr:col>
                <xdr:colOff>142875</xdr:colOff>
                <xdr:row>209</xdr:row>
                <xdr:rowOff>228600</xdr:rowOff>
              </to>
            </anchor>
          </objectPr>
        </oleObject>
      </mc:Choice>
      <mc:Fallback>
        <oleObject progId="Equation.3" shapeId="1059" r:id="rId20"/>
      </mc:Fallback>
    </mc:AlternateContent>
    <mc:AlternateContent xmlns:mc="http://schemas.openxmlformats.org/markup-compatibility/2006">
      <mc:Choice Requires="x14">
        <oleObject progId="Equation.3" shapeId="1061" r:id="rId22">
          <objectPr defaultSize="0" autoPict="0" r:id="rId23">
            <anchor moveWithCells="1">
              <from>
                <xdr:col>18</xdr:col>
                <xdr:colOff>76200</xdr:colOff>
                <xdr:row>207</xdr:row>
                <xdr:rowOff>0</xdr:rowOff>
              </from>
              <to>
                <xdr:col>23</xdr:col>
                <xdr:colOff>114300</xdr:colOff>
                <xdr:row>207</xdr:row>
                <xdr:rowOff>209550</xdr:rowOff>
              </to>
            </anchor>
          </objectPr>
        </oleObject>
      </mc:Choice>
      <mc:Fallback>
        <oleObject progId="Equation.3" shapeId="1061" r:id="rId22"/>
      </mc:Fallback>
    </mc:AlternateContent>
    <mc:AlternateContent xmlns:mc="http://schemas.openxmlformats.org/markup-compatibility/2006">
      <mc:Choice Requires="x14">
        <oleObject progId="Equation.DSMT4" shapeId="1066" r:id="rId24">
          <objectPr defaultSize="0" autoPict="0" r:id="rId5">
            <anchor moveWithCells="1" sizeWithCells="1">
              <from>
                <xdr:col>6</xdr:col>
                <xdr:colOff>28575</xdr:colOff>
                <xdr:row>176</xdr:row>
                <xdr:rowOff>0</xdr:rowOff>
              </from>
              <to>
                <xdr:col>20</xdr:col>
                <xdr:colOff>0</xdr:colOff>
                <xdr:row>176</xdr:row>
                <xdr:rowOff>0</xdr:rowOff>
              </to>
            </anchor>
          </objectPr>
        </oleObject>
      </mc:Choice>
      <mc:Fallback>
        <oleObject progId="Equation.DSMT4" shapeId="1066" r:id="rId24"/>
      </mc:Fallback>
    </mc:AlternateContent>
    <mc:AlternateContent xmlns:mc="http://schemas.openxmlformats.org/markup-compatibility/2006">
      <mc:Choice Requires="x14">
        <oleObject progId="Equation.DSMT4" shapeId="1067" r:id="rId25">
          <objectPr defaultSize="0" autoPict="0" r:id="rId26">
            <anchor moveWithCells="1">
              <from>
                <xdr:col>10</xdr:col>
                <xdr:colOff>47625</xdr:colOff>
                <xdr:row>180</xdr:row>
                <xdr:rowOff>19050</xdr:rowOff>
              </from>
              <to>
                <xdr:col>17</xdr:col>
                <xdr:colOff>66675</xdr:colOff>
                <xdr:row>181</xdr:row>
                <xdr:rowOff>228600</xdr:rowOff>
              </to>
            </anchor>
          </objectPr>
        </oleObject>
      </mc:Choice>
      <mc:Fallback>
        <oleObject progId="Equation.DSMT4" shapeId="1067" r:id="rId25"/>
      </mc:Fallback>
    </mc:AlternateContent>
    <mc:AlternateContent xmlns:mc="http://schemas.openxmlformats.org/markup-compatibility/2006">
      <mc:Choice Requires="x14">
        <oleObject progId="Equation.DSMT4" shapeId="1068" r:id="rId27">
          <objectPr defaultSize="0" autoPict="0" r:id="rId28">
            <anchor moveWithCells="1">
              <from>
                <xdr:col>7</xdr:col>
                <xdr:colOff>9525</xdr:colOff>
                <xdr:row>183</xdr:row>
                <xdr:rowOff>38100</xdr:rowOff>
              </from>
              <to>
                <xdr:col>13</xdr:col>
                <xdr:colOff>142875</xdr:colOff>
                <xdr:row>184</xdr:row>
                <xdr:rowOff>228600</xdr:rowOff>
              </to>
            </anchor>
          </objectPr>
        </oleObject>
      </mc:Choice>
      <mc:Fallback>
        <oleObject progId="Equation.DSMT4" shapeId="1068" r:id="rId27"/>
      </mc:Fallback>
    </mc:AlternateContent>
    <mc:AlternateContent xmlns:mc="http://schemas.openxmlformats.org/markup-compatibility/2006">
      <mc:Choice Requires="x14">
        <oleObject progId="Equation.3" shapeId="1069" r:id="rId29">
          <objectPr defaultSize="0" r:id="rId30">
            <anchor moveWithCells="1">
              <from>
                <xdr:col>2</xdr:col>
                <xdr:colOff>104775</xdr:colOff>
                <xdr:row>200</xdr:row>
                <xdr:rowOff>180975</xdr:rowOff>
              </from>
              <to>
                <xdr:col>17</xdr:col>
                <xdr:colOff>57150</xdr:colOff>
                <xdr:row>202</xdr:row>
                <xdr:rowOff>0</xdr:rowOff>
              </to>
            </anchor>
          </objectPr>
        </oleObject>
      </mc:Choice>
      <mc:Fallback>
        <oleObject progId="Equation.3" shapeId="1069" r:id="rId29"/>
      </mc:Fallback>
    </mc:AlternateContent>
    <mc:AlternateContent xmlns:mc="http://schemas.openxmlformats.org/markup-compatibility/2006">
      <mc:Choice Requires="x14">
        <oleObject progId="Equation.DSMT4" shapeId="1070" r:id="rId31">
          <objectPr defaultSize="0" r:id="rId32">
            <anchor moveWithCells="1">
              <from>
                <xdr:col>9</xdr:col>
                <xdr:colOff>142875</xdr:colOff>
                <xdr:row>142</xdr:row>
                <xdr:rowOff>200025</xdr:rowOff>
              </from>
              <to>
                <xdr:col>29</xdr:col>
                <xdr:colOff>95250</xdr:colOff>
                <xdr:row>145</xdr:row>
                <xdr:rowOff>19050</xdr:rowOff>
              </to>
            </anchor>
          </objectPr>
        </oleObject>
      </mc:Choice>
      <mc:Fallback>
        <oleObject progId="Equation.DSMT4" shapeId="1070" r:id="rId31"/>
      </mc:Fallback>
    </mc:AlternateContent>
    <mc:AlternateContent xmlns:mc="http://schemas.openxmlformats.org/markup-compatibility/2006">
      <mc:Choice Requires="x14">
        <oleObject progId="Equation.DSMT4" shapeId="1071" r:id="rId33">
          <objectPr defaultSize="0" r:id="rId34">
            <anchor moveWithCells="1">
              <from>
                <xdr:col>31</xdr:col>
                <xdr:colOff>104775</xdr:colOff>
                <xdr:row>144</xdr:row>
                <xdr:rowOff>0</xdr:rowOff>
              </from>
              <to>
                <xdr:col>33</xdr:col>
                <xdr:colOff>38100</xdr:colOff>
                <xdr:row>145</xdr:row>
                <xdr:rowOff>0</xdr:rowOff>
              </to>
            </anchor>
          </objectPr>
        </oleObject>
      </mc:Choice>
      <mc:Fallback>
        <oleObject progId="Equation.DSMT4" shapeId="1071" r:id="rId33"/>
      </mc:Fallback>
    </mc:AlternateContent>
    <mc:AlternateContent xmlns:mc="http://schemas.openxmlformats.org/markup-compatibility/2006">
      <mc:Choice Requires="x14">
        <oleObject progId="Equation.DSMT4" shapeId="1072" r:id="rId35">
          <objectPr defaultSize="0" r:id="rId34">
            <anchor moveWithCells="1">
              <from>
                <xdr:col>14</xdr:col>
                <xdr:colOff>104775</xdr:colOff>
                <xdr:row>146</xdr:row>
                <xdr:rowOff>0</xdr:rowOff>
              </from>
              <to>
                <xdr:col>16</xdr:col>
                <xdr:colOff>38100</xdr:colOff>
                <xdr:row>147</xdr:row>
                <xdr:rowOff>0</xdr:rowOff>
              </to>
            </anchor>
          </objectPr>
        </oleObject>
      </mc:Choice>
      <mc:Fallback>
        <oleObject progId="Equation.DSMT4" shapeId="1072" r:id="rId35"/>
      </mc:Fallback>
    </mc:AlternateContent>
    <mc:AlternateContent xmlns:mc="http://schemas.openxmlformats.org/markup-compatibility/2006">
      <mc:Choice Requires="x14">
        <oleObject progId="Equation.DSMT4" shapeId="1073" r:id="rId36">
          <objectPr defaultSize="0" r:id="rId37">
            <anchor moveWithCells="1">
              <from>
                <xdr:col>22</xdr:col>
                <xdr:colOff>133350</xdr:colOff>
                <xdr:row>156</xdr:row>
                <xdr:rowOff>0</xdr:rowOff>
              </from>
              <to>
                <xdr:col>35</xdr:col>
                <xdr:colOff>47625</xdr:colOff>
                <xdr:row>158</xdr:row>
                <xdr:rowOff>9525</xdr:rowOff>
              </to>
            </anchor>
          </objectPr>
        </oleObject>
      </mc:Choice>
      <mc:Fallback>
        <oleObject progId="Equation.DSMT4" shapeId="1073" r:id="rId36"/>
      </mc:Fallback>
    </mc:AlternateContent>
    <mc:AlternateContent xmlns:mc="http://schemas.openxmlformats.org/markup-compatibility/2006">
      <mc:Choice Requires="x14">
        <oleObject progId="Equation.DSMT4" shapeId="1074" r:id="rId38">
          <objectPr defaultSize="0" r:id="rId39">
            <anchor moveWithCells="1">
              <from>
                <xdr:col>9</xdr:col>
                <xdr:colOff>123825</xdr:colOff>
                <xdr:row>168</xdr:row>
                <xdr:rowOff>38100</xdr:rowOff>
              </from>
              <to>
                <xdr:col>16</xdr:col>
                <xdr:colOff>9525</xdr:colOff>
                <xdr:row>169</xdr:row>
                <xdr:rowOff>190500</xdr:rowOff>
              </to>
            </anchor>
          </objectPr>
        </oleObject>
      </mc:Choice>
      <mc:Fallback>
        <oleObject progId="Equation.DSMT4" shapeId="1074" r:id="rId38"/>
      </mc:Fallback>
    </mc:AlternateContent>
    <mc:AlternateContent xmlns:mc="http://schemas.openxmlformats.org/markup-compatibility/2006">
      <mc:Choice Requires="x14">
        <oleObject progId="Equation.DSMT4" shapeId="1075" r:id="rId40">
          <objectPr defaultSize="0" autoPict="0" r:id="rId41">
            <anchor moveWithCells="1">
              <from>
                <xdr:col>7</xdr:col>
                <xdr:colOff>9525</xdr:colOff>
                <xdr:row>171</xdr:row>
                <xdr:rowOff>9525</xdr:rowOff>
              </from>
              <to>
                <xdr:col>13</xdr:col>
                <xdr:colOff>95250</xdr:colOff>
                <xdr:row>172</xdr:row>
                <xdr:rowOff>180975</xdr:rowOff>
              </to>
            </anchor>
          </objectPr>
        </oleObject>
      </mc:Choice>
      <mc:Fallback>
        <oleObject progId="Equation.DSMT4" shapeId="1075" r:id="rId40"/>
      </mc:Fallback>
    </mc:AlternateContent>
    <mc:AlternateContent xmlns:mc="http://schemas.openxmlformats.org/markup-compatibility/2006">
      <mc:Choice Requires="x14">
        <oleObject progId="Equation.DSMT4" shapeId="1076" r:id="rId42">
          <objectPr defaultSize="0" r:id="rId43">
            <anchor moveWithCells="1">
              <from>
                <xdr:col>24</xdr:col>
                <xdr:colOff>0</xdr:colOff>
                <xdr:row>181</xdr:row>
                <xdr:rowOff>9525</xdr:rowOff>
              </from>
              <to>
                <xdr:col>25</xdr:col>
                <xdr:colOff>76200</xdr:colOff>
                <xdr:row>182</xdr:row>
                <xdr:rowOff>0</xdr:rowOff>
              </to>
            </anchor>
          </objectPr>
        </oleObject>
      </mc:Choice>
      <mc:Fallback>
        <oleObject progId="Equation.DSMT4" shapeId="1076" r:id="rId42"/>
      </mc:Fallback>
    </mc:AlternateContent>
    <mc:AlternateContent xmlns:mc="http://schemas.openxmlformats.org/markup-compatibility/2006">
      <mc:Choice Requires="x14">
        <oleObject progId="Equation.DSMT4" shapeId="1077" r:id="rId44">
          <objectPr defaultSize="0" r:id="rId45">
            <anchor moveWithCells="1">
              <from>
                <xdr:col>18</xdr:col>
                <xdr:colOff>9525</xdr:colOff>
                <xdr:row>192</xdr:row>
                <xdr:rowOff>0</xdr:rowOff>
              </from>
              <to>
                <xdr:col>19</xdr:col>
                <xdr:colOff>85725</xdr:colOff>
                <xdr:row>192</xdr:row>
                <xdr:rowOff>228600</xdr:rowOff>
              </to>
            </anchor>
          </objectPr>
        </oleObject>
      </mc:Choice>
      <mc:Fallback>
        <oleObject progId="Equation.DSMT4" shapeId="1077" r:id="rId44"/>
      </mc:Fallback>
    </mc:AlternateContent>
    <mc:AlternateContent xmlns:mc="http://schemas.openxmlformats.org/markup-compatibility/2006">
      <mc:Choice Requires="x14">
        <oleObject progId="Equation.3" shapeId="1516" r:id="rId46">
          <objectPr defaultSize="0" autoPict="0" r:id="rId23">
            <anchor moveWithCells="1">
              <from>
                <xdr:col>18</xdr:col>
                <xdr:colOff>9525</xdr:colOff>
                <xdr:row>208</xdr:row>
                <xdr:rowOff>38100</xdr:rowOff>
              </from>
              <to>
                <xdr:col>23</xdr:col>
                <xdr:colOff>47625</xdr:colOff>
                <xdr:row>209</xdr:row>
                <xdr:rowOff>9525</xdr:rowOff>
              </to>
            </anchor>
          </objectPr>
        </oleObject>
      </mc:Choice>
      <mc:Fallback>
        <oleObject progId="Equation.3" shapeId="1516" r:id="rId4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177"/>
  <sheetViews>
    <sheetView showGridLines="0" workbookViewId="0"/>
  </sheetViews>
  <sheetFormatPr defaultColWidth="8.77734375" defaultRowHeight="15" customHeight="1"/>
  <cols>
    <col min="1" max="1" width="3.77734375" style="68" customWidth="1"/>
    <col min="2" max="4" width="8.77734375" style="70"/>
    <col min="5" max="10" width="8.77734375" style="44"/>
    <col min="11" max="11" width="8.77734375" style="44" customWidth="1"/>
    <col min="12" max="20" width="8.77734375" style="44"/>
    <col min="21" max="16384" width="8.77734375" style="68"/>
  </cols>
  <sheetData>
    <row r="1" spans="1:21" ht="15" customHeight="1">
      <c r="A1" s="156" t="s">
        <v>277</v>
      </c>
      <c r="B1" s="155"/>
      <c r="C1" s="155"/>
      <c r="D1" s="155"/>
      <c r="E1" s="43"/>
      <c r="F1" s="43"/>
      <c r="G1" s="43"/>
      <c r="H1" s="43"/>
    </row>
    <row r="2" spans="1:21" ht="15" customHeight="1">
      <c r="B2" s="274" t="s">
        <v>300</v>
      </c>
      <c r="C2" s="155"/>
      <c r="D2" s="155"/>
      <c r="E2" s="43"/>
      <c r="F2" s="43"/>
      <c r="G2" s="43"/>
      <c r="H2" s="43"/>
      <c r="J2" s="274" t="s">
        <v>301</v>
      </c>
      <c r="K2" s="155"/>
      <c r="L2" s="155"/>
      <c r="M2" s="43"/>
      <c r="P2" s="68"/>
      <c r="Q2" s="68"/>
      <c r="R2" s="68"/>
      <c r="S2" s="68"/>
    </row>
    <row r="3" spans="1:21" ht="15" customHeight="1">
      <c r="B3" s="288" t="s">
        <v>302</v>
      </c>
      <c r="C3" s="288" t="s">
        <v>303</v>
      </c>
      <c r="D3" s="288" t="s">
        <v>304</v>
      </c>
      <c r="E3" s="288" t="s">
        <v>305</v>
      </c>
      <c r="F3" s="288" t="s">
        <v>286</v>
      </c>
      <c r="G3" s="288" t="s">
        <v>306</v>
      </c>
      <c r="H3" s="288" t="s">
        <v>307</v>
      </c>
      <c r="J3" s="288" t="s">
        <v>308</v>
      </c>
      <c r="K3" s="288" t="s">
        <v>48</v>
      </c>
      <c r="L3" s="386" t="s">
        <v>454</v>
      </c>
      <c r="M3" s="292" t="s">
        <v>309</v>
      </c>
      <c r="N3" s="288" t="s">
        <v>294</v>
      </c>
      <c r="O3" s="667" t="s">
        <v>304</v>
      </c>
      <c r="P3" s="668"/>
      <c r="Q3" s="668"/>
      <c r="R3" s="669"/>
      <c r="S3" s="68"/>
      <c r="T3" s="68"/>
      <c r="U3" s="44"/>
    </row>
    <row r="4" spans="1:21" ht="15" customHeight="1">
      <c r="B4" s="287">
        <f>Torque_2!H4</f>
        <v>0</v>
      </c>
      <c r="C4" s="293">
        <f>Torque_2!$A$5</f>
        <v>0</v>
      </c>
      <c r="D4" s="287">
        <f>Torque_2!$J$4</f>
        <v>0</v>
      </c>
      <c r="E4" s="287">
        <f>Torque_2!$K$4</f>
        <v>0</v>
      </c>
      <c r="F4" s="287" t="b">
        <f>C33</f>
        <v>0</v>
      </c>
      <c r="G4" s="287" t="b">
        <f>C54</f>
        <v>0</v>
      </c>
      <c r="H4" s="294" t="str">
        <f ca="1">IF(E34=E37,C128&amp;" N·m","("&amp;C128&amp;" ~ "&amp;TEXT(C81,$N$4)&amp;") N·m")</f>
        <v>0 N·m</v>
      </c>
      <c r="J4" s="287" t="e">
        <f ca="1">OFFSET(AA93,0,MATCH(E4,AB92:AH92,0))</f>
        <v>#N/A</v>
      </c>
      <c r="K4" s="287">
        <f>Torque_2!E5</f>
        <v>0</v>
      </c>
      <c r="L4" s="287" t="b">
        <f>OR(기본정보!A46=1,기본정보!A46=30374)</f>
        <v>0</v>
      </c>
      <c r="M4" s="287">
        <f>IF(L4=TRUE,W80,MIN(E10:E27))</f>
        <v>0</v>
      </c>
      <c r="N4" s="300" t="str">
        <f ca="1">OFFSET(AE$77,M4+1,0)</f>
        <v>0</v>
      </c>
      <c r="O4" s="291" t="s">
        <v>287</v>
      </c>
      <c r="P4" s="291" t="s">
        <v>310</v>
      </c>
      <c r="Q4" s="291" t="s">
        <v>311</v>
      </c>
      <c r="R4" s="291" t="s">
        <v>312</v>
      </c>
      <c r="S4" s="68"/>
      <c r="T4" s="68"/>
      <c r="U4" s="44"/>
    </row>
    <row r="5" spans="1:21" ht="15" customHeight="1">
      <c r="K5" s="287">
        <f>Torque_2!F5</f>
        <v>0</v>
      </c>
      <c r="L5" s="429" t="s">
        <v>176</v>
      </c>
      <c r="M5" s="300">
        <f>LEN(Torque_2!Z28)-2</f>
        <v>-2</v>
      </c>
      <c r="N5" s="300">
        <f ca="1">OFFSET(AE$77,M5+1,0)</f>
        <v>0</v>
      </c>
      <c r="O5" s="289" t="s">
        <v>282</v>
      </c>
      <c r="P5" s="289" t="s">
        <v>282</v>
      </c>
      <c r="Q5" s="289" t="s">
        <v>282</v>
      </c>
      <c r="R5" s="289" t="s">
        <v>282</v>
      </c>
      <c r="S5" s="68"/>
      <c r="T5" s="68"/>
      <c r="U5" s="44"/>
    </row>
    <row r="6" spans="1:21" ht="15" customHeight="1">
      <c r="O6" s="287" t="e">
        <f ca="1">D4*J4</f>
        <v>#N/A</v>
      </c>
      <c r="P6" s="287">
        <f>MAX(T33:T74)</f>
        <v>0</v>
      </c>
      <c r="Q6" s="300">
        <f>IF(ROUND(IF(B4="지시형",O6,P6),MIN(E10:E27))=0,ROUNDUP(IF(B4="지시형",O6,P6),MIN(E10:E27)),ROUND(IF(B4="지시형",O6,P6),MIN(E10:E27)))</f>
        <v>0</v>
      </c>
      <c r="R6" s="287" t="str">
        <f ca="1">IF(B4="지시형",IF(OR(E4="N·m",E4="cN·m"),Q6,"약 "&amp;TEXT(Q6,N4)),TEXT(Q6,N4))</f>
        <v>0</v>
      </c>
      <c r="S6" s="68"/>
      <c r="T6" s="68"/>
      <c r="U6" s="44"/>
    </row>
    <row r="7" spans="1:21" ht="15" customHeight="1">
      <c r="B7" s="274" t="s">
        <v>313</v>
      </c>
      <c r="C7" s="155"/>
      <c r="D7" s="155"/>
      <c r="E7" s="43"/>
      <c r="F7" s="43"/>
      <c r="G7" s="43"/>
      <c r="H7" s="43"/>
      <c r="I7" s="68"/>
      <c r="J7" s="68"/>
      <c r="K7" s="68"/>
      <c r="N7" s="68"/>
      <c r="P7" s="68"/>
      <c r="Q7" s="68"/>
      <c r="R7" s="68"/>
      <c r="S7" s="68"/>
    </row>
    <row r="8" spans="1:21" ht="15" customHeight="1">
      <c r="B8" s="650" t="s">
        <v>314</v>
      </c>
      <c r="C8" s="291" t="s">
        <v>278</v>
      </c>
      <c r="D8" s="291" t="s">
        <v>304</v>
      </c>
      <c r="E8" s="650" t="s">
        <v>315</v>
      </c>
      <c r="F8" s="291" t="s">
        <v>316</v>
      </c>
      <c r="G8" s="670"/>
      <c r="H8" s="650" t="s">
        <v>281</v>
      </c>
      <c r="I8" s="650" t="s">
        <v>279</v>
      </c>
      <c r="J8" s="667" t="s">
        <v>280</v>
      </c>
      <c r="K8" s="668"/>
      <c r="L8" s="669"/>
      <c r="M8" s="670"/>
      <c r="N8" s="650" t="s">
        <v>281</v>
      </c>
      <c r="O8" s="650" t="s">
        <v>279</v>
      </c>
      <c r="P8" s="667" t="s">
        <v>280</v>
      </c>
      <c r="Q8" s="668"/>
      <c r="R8" s="669"/>
      <c r="S8" s="68"/>
      <c r="T8" s="68"/>
      <c r="U8" s="44"/>
    </row>
    <row r="9" spans="1:21" ht="15" customHeight="1">
      <c r="B9" s="651"/>
      <c r="C9" s="288" t="s">
        <v>317</v>
      </c>
      <c r="D9" s="288" t="s">
        <v>282</v>
      </c>
      <c r="E9" s="651"/>
      <c r="F9" s="288" t="s">
        <v>283</v>
      </c>
      <c r="G9" s="671"/>
      <c r="H9" s="651"/>
      <c r="I9" s="651"/>
      <c r="J9" s="288" t="s">
        <v>75</v>
      </c>
      <c r="K9" s="288" t="s">
        <v>318</v>
      </c>
      <c r="L9" s="288" t="s">
        <v>284</v>
      </c>
      <c r="M9" s="671"/>
      <c r="N9" s="651"/>
      <c r="O9" s="651"/>
      <c r="P9" s="288" t="s">
        <v>75</v>
      </c>
      <c r="Q9" s="288" t="s">
        <v>318</v>
      </c>
      <c r="R9" s="288" t="s">
        <v>284</v>
      </c>
      <c r="S9" s="68"/>
      <c r="T9" s="68"/>
      <c r="U9" s="44"/>
    </row>
    <row r="10" spans="1:21" ht="15" customHeight="1">
      <c r="B10" s="287">
        <f>Torque_2!$B31</f>
        <v>0</v>
      </c>
      <c r="C10" s="287">
        <f>Torque_2!Y31</f>
        <v>0</v>
      </c>
      <c r="D10" s="287" t="str">
        <f>IF(Torque_2!$Z31="","",Torque_2!$Z31)</f>
        <v/>
      </c>
      <c r="E10" s="287" t="str">
        <f>IF(D10="","",LEN(D10)-FIND(".",D10))</f>
        <v/>
      </c>
      <c r="F10" s="287">
        <v>1.15E-3</v>
      </c>
      <c r="G10" s="666"/>
      <c r="H10" s="287">
        <f>Torque_2!T31</f>
        <v>0</v>
      </c>
      <c r="I10" s="287">
        <f>Torque_2!AA31</f>
        <v>0</v>
      </c>
      <c r="J10" s="287" t="str">
        <f>IF(Torque_2!AB31="","",Torque_2!AB31)</f>
        <v/>
      </c>
      <c r="K10" s="287" t="str">
        <f>IF(Torque_2!AC31="","",Torque_2!AC31)</f>
        <v/>
      </c>
      <c r="L10" s="287" t="str">
        <f>IF(Torque_2!AD31="","",Torque_2!AD31)</f>
        <v/>
      </c>
      <c r="M10" s="666"/>
      <c r="N10" s="287">
        <f>Torque_2!T55</f>
        <v>0</v>
      </c>
      <c r="O10" s="287">
        <f>Torque_2!AA55</f>
        <v>0</v>
      </c>
      <c r="P10" s="287" t="str">
        <f>IF(Torque_2!AB55="","",Torque_2!AB55)</f>
        <v/>
      </c>
      <c r="Q10" s="287" t="str">
        <f>IF(Torque_2!AC55="","",Torque_2!AC55)</f>
        <v/>
      </c>
      <c r="R10" s="287" t="str">
        <f>IF(Torque_2!AD55="","",Torque_2!AD55)</f>
        <v/>
      </c>
      <c r="U10" s="44"/>
    </row>
    <row r="11" spans="1:21" ht="15" customHeight="1">
      <c r="B11" s="287">
        <f>Torque_2!$B32</f>
        <v>0</v>
      </c>
      <c r="C11" s="287">
        <f>Torque_2!Y32</f>
        <v>0</v>
      </c>
      <c r="D11" s="287" t="str">
        <f>IF(Torque_2!$Z32="","",Torque_2!$Z32)</f>
        <v/>
      </c>
      <c r="E11" s="287" t="str">
        <f t="shared" ref="E11:E27" si="0">IF(D11="","",LEN(D11)-FIND(".",D11))</f>
        <v/>
      </c>
      <c r="F11" s="287">
        <v>1.15E-3</v>
      </c>
      <c r="G11" s="666"/>
      <c r="H11" s="287">
        <f>Torque_2!T32</f>
        <v>0</v>
      </c>
      <c r="I11" s="287">
        <f>Torque_2!AA32</f>
        <v>0</v>
      </c>
      <c r="J11" s="287" t="str">
        <f>IF(Torque_2!AB32="","",Torque_2!AB32)</f>
        <v/>
      </c>
      <c r="K11" s="287" t="str">
        <f>IF(Torque_2!AC32="","",Torque_2!AC32)</f>
        <v/>
      </c>
      <c r="L11" s="287" t="str">
        <f>IF(Torque_2!AD32="","",Torque_2!AD32)</f>
        <v/>
      </c>
      <c r="M11" s="666"/>
      <c r="N11" s="287">
        <f>Torque_2!T56</f>
        <v>0</v>
      </c>
      <c r="O11" s="287">
        <f>Torque_2!AA56</f>
        <v>0</v>
      </c>
      <c r="P11" s="287" t="str">
        <f>IF(Torque_2!AB56="","",Torque_2!AB56)</f>
        <v/>
      </c>
      <c r="Q11" s="287" t="str">
        <f>IF(Torque_2!AC56="","",Torque_2!AC56)</f>
        <v/>
      </c>
      <c r="R11" s="287" t="str">
        <f>IF(Torque_2!AD56="","",Torque_2!AD56)</f>
        <v/>
      </c>
      <c r="U11" s="44"/>
    </row>
    <row r="12" spans="1:21" ht="15" customHeight="1">
      <c r="B12" s="287">
        <f>Torque_2!$B33</f>
        <v>0</v>
      </c>
      <c r="C12" s="287">
        <f>Torque_2!Y33</f>
        <v>0</v>
      </c>
      <c r="D12" s="287" t="str">
        <f>IF(Torque_2!$Z33="","",Torque_2!$Z33)</f>
        <v/>
      </c>
      <c r="E12" s="287" t="str">
        <f t="shared" si="0"/>
        <v/>
      </c>
      <c r="F12" s="287">
        <v>1.15E-3</v>
      </c>
      <c r="G12" s="666"/>
      <c r="H12" s="287">
        <f>Torque_2!T33</f>
        <v>0</v>
      </c>
      <c r="I12" s="287">
        <f>Torque_2!AA33</f>
        <v>0</v>
      </c>
      <c r="J12" s="287" t="str">
        <f>IF(Torque_2!AB33="","",Torque_2!AB33)</f>
        <v/>
      </c>
      <c r="K12" s="287" t="str">
        <f>IF(Torque_2!AC33="","",Torque_2!AC33)</f>
        <v/>
      </c>
      <c r="L12" s="287" t="str">
        <f>IF(Torque_2!AD33="","",Torque_2!AD33)</f>
        <v/>
      </c>
      <c r="M12" s="666"/>
      <c r="N12" s="287">
        <f>Torque_2!T57</f>
        <v>0</v>
      </c>
      <c r="O12" s="287">
        <f>Torque_2!AA57</f>
        <v>0</v>
      </c>
      <c r="P12" s="287" t="str">
        <f>IF(Torque_2!AB57="","",Torque_2!AB57)</f>
        <v/>
      </c>
      <c r="Q12" s="287" t="str">
        <f>IF(Torque_2!AC57="","",Torque_2!AC57)</f>
        <v/>
      </c>
      <c r="R12" s="287" t="str">
        <f>IF(Torque_2!AD57="","",Torque_2!AD57)</f>
        <v/>
      </c>
      <c r="U12" s="44"/>
    </row>
    <row r="13" spans="1:21" ht="15" customHeight="1">
      <c r="B13" s="287">
        <f>Torque_2!$B34</f>
        <v>0</v>
      </c>
      <c r="C13" s="287">
        <f>Torque_2!Y34</f>
        <v>0</v>
      </c>
      <c r="D13" s="287" t="str">
        <f>IF(Torque_2!$Z34="","",Torque_2!$Z34)</f>
        <v/>
      </c>
      <c r="E13" s="287" t="str">
        <f t="shared" si="0"/>
        <v/>
      </c>
      <c r="F13" s="287">
        <v>1.15E-3</v>
      </c>
      <c r="G13" s="666"/>
      <c r="H13" s="287">
        <f>Torque_2!T34</f>
        <v>0</v>
      </c>
      <c r="I13" s="287">
        <f>Torque_2!AA34</f>
        <v>0</v>
      </c>
      <c r="J13" s="287" t="str">
        <f>IF(Torque_2!AB34="","",Torque_2!AB34)</f>
        <v/>
      </c>
      <c r="K13" s="287" t="str">
        <f>IF(Torque_2!AC34="","",Torque_2!AC34)</f>
        <v/>
      </c>
      <c r="L13" s="287" t="str">
        <f>IF(Torque_2!AD34="","",Torque_2!AD34)</f>
        <v/>
      </c>
      <c r="M13" s="666"/>
      <c r="N13" s="287">
        <f>Torque_2!T58</f>
        <v>0</v>
      </c>
      <c r="O13" s="287">
        <f>Torque_2!AA58</f>
        <v>0</v>
      </c>
      <c r="P13" s="287" t="str">
        <f>IF(Torque_2!AB58="","",Torque_2!AB58)</f>
        <v/>
      </c>
      <c r="Q13" s="287" t="str">
        <f>IF(Torque_2!AC58="","",Torque_2!AC58)</f>
        <v/>
      </c>
      <c r="R13" s="287" t="str">
        <f>IF(Torque_2!AD58="","",Torque_2!AD58)</f>
        <v/>
      </c>
      <c r="U13" s="44"/>
    </row>
    <row r="14" spans="1:21" ht="15" customHeight="1">
      <c r="B14" s="287">
        <f>Torque_2!$B35</f>
        <v>0</v>
      </c>
      <c r="C14" s="287">
        <f>Torque_2!Y35</f>
        <v>0</v>
      </c>
      <c r="D14" s="287" t="str">
        <f>IF(Torque_2!$Z35="","",Torque_2!$Z35)</f>
        <v/>
      </c>
      <c r="E14" s="287" t="str">
        <f t="shared" si="0"/>
        <v/>
      </c>
      <c r="F14" s="287">
        <v>1.15E-3</v>
      </c>
      <c r="G14" s="666"/>
      <c r="H14" s="287">
        <f>Torque_2!T35</f>
        <v>0</v>
      </c>
      <c r="I14" s="287">
        <f>Torque_2!AA35</f>
        <v>0</v>
      </c>
      <c r="J14" s="287" t="str">
        <f>IF(Torque_2!AB35="","",Torque_2!AB35)</f>
        <v/>
      </c>
      <c r="K14" s="287" t="str">
        <f>IF(Torque_2!AC35="","",Torque_2!AC35)</f>
        <v/>
      </c>
      <c r="L14" s="287" t="str">
        <f>IF(Torque_2!AD35="","",Torque_2!AD35)</f>
        <v/>
      </c>
      <c r="M14" s="666"/>
      <c r="N14" s="287">
        <f>Torque_2!T59</f>
        <v>0</v>
      </c>
      <c r="O14" s="287">
        <f>Torque_2!AA59</f>
        <v>0</v>
      </c>
      <c r="P14" s="287" t="str">
        <f>IF(Torque_2!AB59="","",Torque_2!AB59)</f>
        <v/>
      </c>
      <c r="Q14" s="287" t="str">
        <f>IF(Torque_2!AC59="","",Torque_2!AC59)</f>
        <v/>
      </c>
      <c r="R14" s="287" t="str">
        <f>IF(Torque_2!AD59="","",Torque_2!AD59)</f>
        <v/>
      </c>
      <c r="U14" s="44"/>
    </row>
    <row r="15" spans="1:21" ht="15" customHeight="1">
      <c r="B15" s="287">
        <f>Torque_2!$B36</f>
        <v>0</v>
      </c>
      <c r="C15" s="287">
        <f>Torque_2!Y36</f>
        <v>0</v>
      </c>
      <c r="D15" s="287" t="str">
        <f>IF(Torque_2!$Z36="","",Torque_2!$Z36)</f>
        <v/>
      </c>
      <c r="E15" s="287" t="str">
        <f t="shared" si="0"/>
        <v/>
      </c>
      <c r="F15" s="287">
        <v>1.15E-3</v>
      </c>
      <c r="G15" s="666"/>
      <c r="H15" s="287">
        <f>Torque_2!T36</f>
        <v>0</v>
      </c>
      <c r="I15" s="287">
        <f>Torque_2!AA36</f>
        <v>0</v>
      </c>
      <c r="J15" s="287" t="str">
        <f>IF(Torque_2!AB36="","",Torque_2!AB36)</f>
        <v/>
      </c>
      <c r="K15" s="287" t="str">
        <f>IF(Torque_2!AC36="","",Torque_2!AC36)</f>
        <v/>
      </c>
      <c r="L15" s="287" t="str">
        <f>IF(Torque_2!AD36="","",Torque_2!AD36)</f>
        <v/>
      </c>
      <c r="M15" s="666"/>
      <c r="N15" s="287">
        <f>Torque_2!T60</f>
        <v>0</v>
      </c>
      <c r="O15" s="287">
        <f>Torque_2!AA60</f>
        <v>0</v>
      </c>
      <c r="P15" s="287" t="str">
        <f>IF(Torque_2!AB60="","",Torque_2!AB60)</f>
        <v/>
      </c>
      <c r="Q15" s="287" t="str">
        <f>IF(Torque_2!AC60="","",Torque_2!AC60)</f>
        <v/>
      </c>
      <c r="R15" s="287" t="str">
        <f>IF(Torque_2!AD60="","",Torque_2!AD60)</f>
        <v/>
      </c>
      <c r="U15" s="44"/>
    </row>
    <row r="16" spans="1:21" ht="15" customHeight="1">
      <c r="B16" s="287">
        <f>Torque_2!$B37</f>
        <v>0</v>
      </c>
      <c r="C16" s="287">
        <f>Torque_2!Y37</f>
        <v>0</v>
      </c>
      <c r="D16" s="287" t="str">
        <f>IF(Torque_2!$Z37="","",Torque_2!$Z37)</f>
        <v/>
      </c>
      <c r="E16" s="287" t="str">
        <f t="shared" si="0"/>
        <v/>
      </c>
      <c r="F16" s="287">
        <v>1.15E-3</v>
      </c>
      <c r="G16" s="666"/>
      <c r="H16" s="287">
        <f>Torque_2!T37</f>
        <v>0</v>
      </c>
      <c r="I16" s="287">
        <f>Torque_2!AA37</f>
        <v>0</v>
      </c>
      <c r="J16" s="287" t="str">
        <f>IF(Torque_2!AB37="","",Torque_2!AB37)</f>
        <v/>
      </c>
      <c r="K16" s="287" t="str">
        <f>IF(Torque_2!AC37="","",Torque_2!AC37)</f>
        <v/>
      </c>
      <c r="L16" s="287" t="str">
        <f>IF(Torque_2!AD37="","",Torque_2!AD37)</f>
        <v/>
      </c>
      <c r="M16" s="666"/>
      <c r="N16" s="287">
        <f>Torque_2!T61</f>
        <v>0</v>
      </c>
      <c r="O16" s="287">
        <f>Torque_2!AA61</f>
        <v>0</v>
      </c>
      <c r="P16" s="287" t="str">
        <f>IF(Torque_2!AB61="","",Torque_2!AB61)</f>
        <v/>
      </c>
      <c r="Q16" s="287" t="str">
        <f>IF(Torque_2!AC61="","",Torque_2!AC61)</f>
        <v/>
      </c>
      <c r="R16" s="287" t="str">
        <f>IF(Torque_2!AD61="","",Torque_2!AD61)</f>
        <v/>
      </c>
      <c r="U16" s="44"/>
    </row>
    <row r="17" spans="1:26" ht="15" customHeight="1">
      <c r="B17" s="287">
        <f>Torque_2!$B38</f>
        <v>0</v>
      </c>
      <c r="C17" s="287">
        <f>Torque_2!Y38</f>
        <v>0</v>
      </c>
      <c r="D17" s="287" t="str">
        <f>IF(Torque_2!$Z38="","",Torque_2!$Z38)</f>
        <v/>
      </c>
      <c r="E17" s="287" t="str">
        <f t="shared" si="0"/>
        <v/>
      </c>
      <c r="F17" s="287">
        <v>1.15E-3</v>
      </c>
      <c r="G17" s="666"/>
      <c r="H17" s="287">
        <f>Torque_2!T38</f>
        <v>0</v>
      </c>
      <c r="I17" s="287">
        <f>Torque_2!AA38</f>
        <v>0</v>
      </c>
      <c r="J17" s="287" t="str">
        <f>IF(Torque_2!AB38="","",Torque_2!AB38)</f>
        <v/>
      </c>
      <c r="K17" s="287" t="str">
        <f>IF(Torque_2!AC38="","",Torque_2!AC38)</f>
        <v/>
      </c>
      <c r="L17" s="287" t="str">
        <f>IF(Torque_2!AD38="","",Torque_2!AD38)</f>
        <v/>
      </c>
      <c r="M17" s="666"/>
      <c r="N17" s="287">
        <f>Torque_2!T62</f>
        <v>0</v>
      </c>
      <c r="O17" s="287">
        <f>Torque_2!AA62</f>
        <v>0</v>
      </c>
      <c r="P17" s="287" t="str">
        <f>IF(Torque_2!AB62="","",Torque_2!AB62)</f>
        <v/>
      </c>
      <c r="Q17" s="287" t="str">
        <f>IF(Torque_2!AC62="","",Torque_2!AC62)</f>
        <v/>
      </c>
      <c r="R17" s="287" t="str">
        <f>IF(Torque_2!AD62="","",Torque_2!AD62)</f>
        <v/>
      </c>
      <c r="U17" s="44"/>
    </row>
    <row r="18" spans="1:26" ht="15" customHeight="1">
      <c r="B18" s="287">
        <f>Torque_2!$B39</f>
        <v>0</v>
      </c>
      <c r="C18" s="287">
        <f>Torque_2!Y39</f>
        <v>0</v>
      </c>
      <c r="D18" s="287" t="str">
        <f>IF(Torque_2!$Z39="","",Torque_2!$Z39)</f>
        <v/>
      </c>
      <c r="E18" s="287" t="str">
        <f t="shared" si="0"/>
        <v/>
      </c>
      <c r="F18" s="287">
        <v>1.15E-3</v>
      </c>
      <c r="G18" s="666"/>
      <c r="H18" s="287">
        <f>Torque_2!T39</f>
        <v>0</v>
      </c>
      <c r="I18" s="287">
        <f>Torque_2!AA39</f>
        <v>0</v>
      </c>
      <c r="J18" s="287" t="str">
        <f>IF(Torque_2!AB39="","",Torque_2!AB39)</f>
        <v/>
      </c>
      <c r="K18" s="287" t="str">
        <f>IF(Torque_2!AC39="","",Torque_2!AC39)</f>
        <v/>
      </c>
      <c r="L18" s="287" t="str">
        <f>IF(Torque_2!AD39="","",Torque_2!AD39)</f>
        <v/>
      </c>
      <c r="M18" s="666"/>
      <c r="N18" s="287">
        <f>Torque_2!T63</f>
        <v>0</v>
      </c>
      <c r="O18" s="287">
        <f>Torque_2!AA63</f>
        <v>0</v>
      </c>
      <c r="P18" s="287" t="str">
        <f>IF(Torque_2!AB63="","",Torque_2!AB63)</f>
        <v/>
      </c>
      <c r="Q18" s="287" t="str">
        <f>IF(Torque_2!AC63="","",Torque_2!AC63)</f>
        <v/>
      </c>
      <c r="R18" s="287" t="str">
        <f>IF(Torque_2!AD63="","",Torque_2!AD63)</f>
        <v/>
      </c>
      <c r="U18" s="44"/>
    </row>
    <row r="19" spans="1:26" ht="15" customHeight="1">
      <c r="B19" s="287">
        <f>Torque_2!$B40</f>
        <v>0</v>
      </c>
      <c r="C19" s="287">
        <f>Torque_2!Y40</f>
        <v>0</v>
      </c>
      <c r="D19" s="287" t="str">
        <f>IF(Torque_2!$Z40="","",Torque_2!$Z40)</f>
        <v/>
      </c>
      <c r="E19" s="287" t="str">
        <f t="shared" si="0"/>
        <v/>
      </c>
      <c r="F19" s="287">
        <v>1.15E-3</v>
      </c>
      <c r="G19" s="666"/>
      <c r="H19" s="287">
        <f>Torque_2!T40</f>
        <v>0</v>
      </c>
      <c r="I19" s="287">
        <f>Torque_2!AA40</f>
        <v>0</v>
      </c>
      <c r="J19" s="287" t="str">
        <f>IF(Torque_2!AB40="","",Torque_2!AB40)</f>
        <v/>
      </c>
      <c r="K19" s="287" t="str">
        <f>IF(Torque_2!AC40="","",Torque_2!AC40)</f>
        <v/>
      </c>
      <c r="L19" s="287" t="str">
        <f>IF(Torque_2!AD40="","",Torque_2!AD40)</f>
        <v/>
      </c>
      <c r="M19" s="666"/>
      <c r="N19" s="287">
        <f>Torque_2!T64</f>
        <v>0</v>
      </c>
      <c r="O19" s="287">
        <f>Torque_2!AA64</f>
        <v>0</v>
      </c>
      <c r="P19" s="287" t="str">
        <f>IF(Torque_2!AB64="","",Torque_2!AB64)</f>
        <v/>
      </c>
      <c r="Q19" s="287" t="str">
        <f>IF(Torque_2!AC64="","",Torque_2!AC64)</f>
        <v/>
      </c>
      <c r="R19" s="287" t="str">
        <f>IF(Torque_2!AD64="","",Torque_2!AD64)</f>
        <v/>
      </c>
      <c r="U19" s="44"/>
    </row>
    <row r="20" spans="1:26" ht="15" customHeight="1">
      <c r="B20" s="287">
        <f>Torque_2!$B41</f>
        <v>0</v>
      </c>
      <c r="C20" s="287">
        <f>Torque_2!Y41</f>
        <v>0</v>
      </c>
      <c r="D20" s="287" t="str">
        <f>IF(Torque_2!$Z41="","",Torque_2!$Z41)</f>
        <v/>
      </c>
      <c r="E20" s="287" t="str">
        <f t="shared" si="0"/>
        <v/>
      </c>
      <c r="F20" s="287">
        <v>1.15E-3</v>
      </c>
      <c r="G20" s="666"/>
      <c r="H20" s="287">
        <f>Torque_2!T41</f>
        <v>0</v>
      </c>
      <c r="I20" s="287">
        <f>Torque_2!AA41</f>
        <v>0</v>
      </c>
      <c r="J20" s="287" t="str">
        <f>IF(Torque_2!AB41="","",Torque_2!AB41)</f>
        <v/>
      </c>
      <c r="K20" s="287" t="str">
        <f>IF(Torque_2!AC41="","",Torque_2!AC41)</f>
        <v/>
      </c>
      <c r="L20" s="287" t="str">
        <f>IF(Torque_2!AD41="","",Torque_2!AD41)</f>
        <v/>
      </c>
      <c r="M20" s="666"/>
      <c r="N20" s="287">
        <f>Torque_2!T65</f>
        <v>0</v>
      </c>
      <c r="O20" s="287">
        <f>Torque_2!AA65</f>
        <v>0</v>
      </c>
      <c r="P20" s="287" t="str">
        <f>IF(Torque_2!AB65="","",Torque_2!AB65)</f>
        <v/>
      </c>
      <c r="Q20" s="287" t="str">
        <f>IF(Torque_2!AC65="","",Torque_2!AC65)</f>
        <v/>
      </c>
      <c r="R20" s="287" t="str">
        <f>IF(Torque_2!AD65="","",Torque_2!AD65)</f>
        <v/>
      </c>
      <c r="U20" s="44"/>
    </row>
    <row r="21" spans="1:26" ht="15" customHeight="1">
      <c r="B21" s="287">
        <f>Torque_2!$B42</f>
        <v>0</v>
      </c>
      <c r="C21" s="287">
        <f>Torque_2!Y42</f>
        <v>0</v>
      </c>
      <c r="D21" s="287" t="str">
        <f>IF(Torque_2!$Z42="","",Torque_2!$Z42)</f>
        <v/>
      </c>
      <c r="E21" s="287" t="str">
        <f t="shared" si="0"/>
        <v/>
      </c>
      <c r="F21" s="287">
        <v>1.15E-3</v>
      </c>
      <c r="G21" s="666"/>
      <c r="H21" s="287">
        <f>Torque_2!T42</f>
        <v>0</v>
      </c>
      <c r="I21" s="287">
        <f>Torque_2!AA42</f>
        <v>0</v>
      </c>
      <c r="J21" s="287" t="str">
        <f>IF(Torque_2!AB42="","",Torque_2!AB42)</f>
        <v/>
      </c>
      <c r="K21" s="287" t="str">
        <f>IF(Torque_2!AC42="","",Torque_2!AC42)</f>
        <v/>
      </c>
      <c r="L21" s="287" t="str">
        <f>IF(Torque_2!AD42="","",Torque_2!AD42)</f>
        <v/>
      </c>
      <c r="M21" s="666"/>
      <c r="N21" s="287">
        <f>Torque_2!T66</f>
        <v>0</v>
      </c>
      <c r="O21" s="287">
        <f>Torque_2!AA66</f>
        <v>0</v>
      </c>
      <c r="P21" s="287" t="str">
        <f>IF(Torque_2!AB66="","",Torque_2!AB66)</f>
        <v/>
      </c>
      <c r="Q21" s="287" t="str">
        <f>IF(Torque_2!AC66="","",Torque_2!AC66)</f>
        <v/>
      </c>
      <c r="R21" s="287" t="str">
        <f>IF(Torque_2!AD66="","",Torque_2!AD66)</f>
        <v/>
      </c>
      <c r="U21" s="44"/>
    </row>
    <row r="22" spans="1:26" ht="15" customHeight="1">
      <c r="B22" s="287">
        <f>Torque_2!$B43</f>
        <v>0</v>
      </c>
      <c r="C22" s="287">
        <f>Torque_2!Y43</f>
        <v>0</v>
      </c>
      <c r="D22" s="287" t="str">
        <f>IF(Torque_2!$Z43="","",Torque_2!$Z43)</f>
        <v/>
      </c>
      <c r="E22" s="287" t="str">
        <f t="shared" si="0"/>
        <v/>
      </c>
      <c r="F22" s="287">
        <v>1.15E-3</v>
      </c>
      <c r="G22" s="666"/>
      <c r="H22" s="287">
        <f>Torque_2!T43</f>
        <v>0</v>
      </c>
      <c r="I22" s="287">
        <f>Torque_2!AA43</f>
        <v>0</v>
      </c>
      <c r="J22" s="287" t="str">
        <f>IF(Torque_2!AB43="","",Torque_2!AB43)</f>
        <v/>
      </c>
      <c r="K22" s="287" t="str">
        <f>IF(Torque_2!AC43="","",Torque_2!AC43)</f>
        <v/>
      </c>
      <c r="L22" s="287" t="str">
        <f>IF(Torque_2!AD43="","",Torque_2!AD43)</f>
        <v/>
      </c>
      <c r="M22" s="666"/>
      <c r="N22" s="287">
        <f>Torque_2!T67</f>
        <v>0</v>
      </c>
      <c r="O22" s="287">
        <f>Torque_2!AA67</f>
        <v>0</v>
      </c>
      <c r="P22" s="287" t="str">
        <f>IF(Torque_2!AB67="","",Torque_2!AB67)</f>
        <v/>
      </c>
      <c r="Q22" s="287" t="str">
        <f>IF(Torque_2!AC67="","",Torque_2!AC67)</f>
        <v/>
      </c>
      <c r="R22" s="287" t="str">
        <f>IF(Torque_2!AD67="","",Torque_2!AD67)</f>
        <v/>
      </c>
      <c r="U22" s="44"/>
    </row>
    <row r="23" spans="1:26" ht="15" customHeight="1">
      <c r="B23" s="287">
        <f>Torque_2!$B44</f>
        <v>0</v>
      </c>
      <c r="C23" s="287">
        <f>Torque_2!Y44</f>
        <v>0</v>
      </c>
      <c r="D23" s="287" t="str">
        <f>IF(Torque_2!$Z44="","",Torque_2!$Z44)</f>
        <v/>
      </c>
      <c r="E23" s="287" t="str">
        <f t="shared" si="0"/>
        <v/>
      </c>
      <c r="F23" s="287">
        <v>1.15E-3</v>
      </c>
      <c r="G23" s="666"/>
      <c r="H23" s="287">
        <f>Torque_2!T44</f>
        <v>0</v>
      </c>
      <c r="I23" s="287">
        <f>Torque_2!AA44</f>
        <v>0</v>
      </c>
      <c r="J23" s="287" t="str">
        <f>IF(Torque_2!AB44="","",Torque_2!AB44)</f>
        <v/>
      </c>
      <c r="K23" s="287" t="str">
        <f>IF(Torque_2!AC44="","",Torque_2!AC44)</f>
        <v/>
      </c>
      <c r="L23" s="287" t="str">
        <f>IF(Torque_2!AD44="","",Torque_2!AD44)</f>
        <v/>
      </c>
      <c r="M23" s="666"/>
      <c r="N23" s="287">
        <f>Torque_2!T68</f>
        <v>0</v>
      </c>
      <c r="O23" s="287">
        <f>Torque_2!AA68</f>
        <v>0</v>
      </c>
      <c r="P23" s="287" t="str">
        <f>IF(Torque_2!AB68="","",Torque_2!AB68)</f>
        <v/>
      </c>
      <c r="Q23" s="287" t="str">
        <f>IF(Torque_2!AC68="","",Torque_2!AC68)</f>
        <v/>
      </c>
      <c r="R23" s="287" t="str">
        <f>IF(Torque_2!AD68="","",Torque_2!AD68)</f>
        <v/>
      </c>
      <c r="U23" s="44"/>
    </row>
    <row r="24" spans="1:26" ht="15" customHeight="1">
      <c r="B24" s="287">
        <f>Torque_2!$B45</f>
        <v>0</v>
      </c>
      <c r="C24" s="287">
        <f>Torque_2!Y45</f>
        <v>0</v>
      </c>
      <c r="D24" s="287" t="str">
        <f>IF(Torque_2!$Z45="","",Torque_2!$Z45)</f>
        <v/>
      </c>
      <c r="E24" s="287" t="str">
        <f t="shared" si="0"/>
        <v/>
      </c>
      <c r="F24" s="287">
        <v>1.15E-3</v>
      </c>
      <c r="G24" s="666"/>
      <c r="H24" s="287">
        <f>Torque_2!T45</f>
        <v>0</v>
      </c>
      <c r="I24" s="287">
        <f>Torque_2!AA45</f>
        <v>0</v>
      </c>
      <c r="J24" s="287" t="str">
        <f>IF(Torque_2!AB45="","",Torque_2!AB45)</f>
        <v/>
      </c>
      <c r="K24" s="287" t="str">
        <f>IF(Torque_2!AC45="","",Torque_2!AC45)</f>
        <v/>
      </c>
      <c r="L24" s="287" t="str">
        <f>IF(Torque_2!AD45="","",Torque_2!AD45)</f>
        <v/>
      </c>
      <c r="M24" s="666"/>
      <c r="N24" s="287">
        <f>Torque_2!T69</f>
        <v>0</v>
      </c>
      <c r="O24" s="287">
        <f>Torque_2!AA69</f>
        <v>0</v>
      </c>
      <c r="P24" s="287" t="str">
        <f>IF(Torque_2!AB69="","",Torque_2!AB69)</f>
        <v/>
      </c>
      <c r="Q24" s="287" t="str">
        <f>IF(Torque_2!AC69="","",Torque_2!AC69)</f>
        <v/>
      </c>
      <c r="R24" s="287" t="str">
        <f>IF(Torque_2!AD69="","",Torque_2!AD69)</f>
        <v/>
      </c>
      <c r="U24" s="44"/>
    </row>
    <row r="25" spans="1:26" ht="15" customHeight="1">
      <c r="B25" s="287">
        <f>Torque_2!$B46</f>
        <v>0</v>
      </c>
      <c r="C25" s="287">
        <f>Torque_2!Y46</f>
        <v>0</v>
      </c>
      <c r="D25" s="287" t="str">
        <f>IF(Torque_2!$Z46="","",Torque_2!$Z46)</f>
        <v/>
      </c>
      <c r="E25" s="287" t="str">
        <f t="shared" si="0"/>
        <v/>
      </c>
      <c r="F25" s="287">
        <v>1.15E-3</v>
      </c>
      <c r="G25" s="666"/>
      <c r="H25" s="287">
        <f>Torque_2!T46</f>
        <v>0</v>
      </c>
      <c r="I25" s="287">
        <f>Torque_2!AA46</f>
        <v>0</v>
      </c>
      <c r="J25" s="287" t="str">
        <f>IF(Torque_2!AB46="","",Torque_2!AB46)</f>
        <v/>
      </c>
      <c r="K25" s="287" t="str">
        <f>IF(Torque_2!AC46="","",Torque_2!AC46)</f>
        <v/>
      </c>
      <c r="L25" s="287" t="str">
        <f>IF(Torque_2!AD46="","",Torque_2!AD46)</f>
        <v/>
      </c>
      <c r="M25" s="666"/>
      <c r="N25" s="287">
        <f>Torque_2!T70</f>
        <v>0</v>
      </c>
      <c r="O25" s="287">
        <f>Torque_2!AA70</f>
        <v>0</v>
      </c>
      <c r="P25" s="287" t="str">
        <f>IF(Torque_2!AB70="","",Torque_2!AB70)</f>
        <v/>
      </c>
      <c r="Q25" s="287" t="str">
        <f>IF(Torque_2!AC70="","",Torque_2!AC70)</f>
        <v/>
      </c>
      <c r="R25" s="287" t="str">
        <f>IF(Torque_2!AD70="","",Torque_2!AD70)</f>
        <v/>
      </c>
      <c r="U25" s="44"/>
    </row>
    <row r="26" spans="1:26" ht="15" customHeight="1">
      <c r="B26" s="287">
        <f>Torque_2!$B47</f>
        <v>0</v>
      </c>
      <c r="C26" s="287">
        <f>Torque_2!Y47</f>
        <v>0</v>
      </c>
      <c r="D26" s="287" t="str">
        <f>IF(Torque_2!$Z47="","",Torque_2!$Z47)</f>
        <v/>
      </c>
      <c r="E26" s="287" t="str">
        <f t="shared" si="0"/>
        <v/>
      </c>
      <c r="F26" s="287">
        <v>1.15E-3</v>
      </c>
      <c r="G26" s="666"/>
      <c r="H26" s="287">
        <f>Torque_2!T47</f>
        <v>0</v>
      </c>
      <c r="I26" s="287">
        <f>Torque_2!AA47</f>
        <v>0</v>
      </c>
      <c r="J26" s="287" t="str">
        <f>IF(Torque_2!AB47="","",Torque_2!AB47)</f>
        <v/>
      </c>
      <c r="K26" s="287" t="str">
        <f>IF(Torque_2!AC47="","",Torque_2!AC47)</f>
        <v/>
      </c>
      <c r="L26" s="287" t="str">
        <f>IF(Torque_2!AD47="","",Torque_2!AD47)</f>
        <v/>
      </c>
      <c r="M26" s="666"/>
      <c r="N26" s="287">
        <f>Torque_2!T71</f>
        <v>0</v>
      </c>
      <c r="O26" s="287">
        <f>Torque_2!AA71</f>
        <v>0</v>
      </c>
      <c r="P26" s="287" t="str">
        <f>IF(Torque_2!AB71="","",Torque_2!AB71)</f>
        <v/>
      </c>
      <c r="Q26" s="287" t="str">
        <f>IF(Torque_2!AC71="","",Torque_2!AC71)</f>
        <v/>
      </c>
      <c r="R26" s="287" t="str">
        <f>IF(Torque_2!AD71="","",Torque_2!AD71)</f>
        <v/>
      </c>
      <c r="U26" s="44"/>
    </row>
    <row r="27" spans="1:26" ht="15" customHeight="1">
      <c r="B27" s="287">
        <f>Torque_2!$B48</f>
        <v>0</v>
      </c>
      <c r="C27" s="287">
        <f>Torque_2!Y48</f>
        <v>0</v>
      </c>
      <c r="D27" s="287" t="str">
        <f>IF(Torque_2!$Z48="","",Torque_2!$Z48)</f>
        <v/>
      </c>
      <c r="E27" s="287" t="str">
        <f t="shared" si="0"/>
        <v/>
      </c>
      <c r="F27" s="287">
        <v>1.15E-3</v>
      </c>
      <c r="G27" s="651"/>
      <c r="H27" s="287">
        <f>Torque_2!T48</f>
        <v>0</v>
      </c>
      <c r="I27" s="287">
        <f>Torque_2!AA48</f>
        <v>0</v>
      </c>
      <c r="J27" s="287" t="str">
        <f>IF(Torque_2!AB48="","",Torque_2!AB48)</f>
        <v/>
      </c>
      <c r="K27" s="287" t="str">
        <f>IF(Torque_2!AC48="","",Torque_2!AC48)</f>
        <v/>
      </c>
      <c r="L27" s="287" t="str">
        <f>IF(Torque_2!AD48="","",Torque_2!AD48)</f>
        <v/>
      </c>
      <c r="M27" s="651"/>
      <c r="N27" s="287">
        <f>Torque_2!T72</f>
        <v>0</v>
      </c>
      <c r="O27" s="287">
        <f>Torque_2!AA72</f>
        <v>0</v>
      </c>
      <c r="P27" s="287" t="str">
        <f>IF(Torque_2!AB72="","",Torque_2!AB72)</f>
        <v/>
      </c>
      <c r="Q27" s="287" t="str">
        <f>IF(Torque_2!AC72="","",Torque_2!AC72)</f>
        <v/>
      </c>
      <c r="R27" s="287" t="str">
        <f>IF(Torque_2!AD72="","",Torque_2!AD72)</f>
        <v/>
      </c>
      <c r="U27" s="44"/>
    </row>
    <row r="28" spans="1:26" ht="15" customHeight="1">
      <c r="B28" s="68"/>
      <c r="C28" s="68"/>
      <c r="D28" s="68"/>
      <c r="E28" s="68"/>
      <c r="F28" s="68"/>
      <c r="G28" s="68"/>
      <c r="H28" s="68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1:26" ht="15" customHeight="1">
      <c r="A29" s="40" t="s">
        <v>319</v>
      </c>
      <c r="B29" s="69"/>
      <c r="C29" s="155"/>
      <c r="D29" s="155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1:26" ht="15" customHeight="1">
      <c r="B30" s="673" t="s">
        <v>320</v>
      </c>
      <c r="C30" s="673" t="s">
        <v>321</v>
      </c>
      <c r="D30" s="676" t="s">
        <v>322</v>
      </c>
      <c r="E30" s="677"/>
      <c r="F30" s="673" t="s">
        <v>323</v>
      </c>
      <c r="G30" s="673"/>
      <c r="H30" s="673"/>
      <c r="I30" s="673" t="s">
        <v>324</v>
      </c>
      <c r="J30" s="673"/>
      <c r="K30" s="673"/>
      <c r="L30" s="673" t="s">
        <v>325</v>
      </c>
      <c r="M30" s="673"/>
      <c r="N30" s="673"/>
      <c r="O30" s="673" t="s">
        <v>326</v>
      </c>
      <c r="P30" s="673" t="s">
        <v>327</v>
      </c>
      <c r="Q30" s="689" t="s">
        <v>450</v>
      </c>
      <c r="R30" s="680" t="s">
        <v>456</v>
      </c>
      <c r="S30" s="663"/>
      <c r="T30" s="650" t="s">
        <v>329</v>
      </c>
    </row>
    <row r="31" spans="1:26" ht="15" customHeight="1">
      <c r="B31" s="674"/>
      <c r="C31" s="674"/>
      <c r="D31" s="678"/>
      <c r="E31" s="679"/>
      <c r="F31" s="288" t="s">
        <v>330</v>
      </c>
      <c r="G31" s="288" t="s">
        <v>331</v>
      </c>
      <c r="H31" s="288" t="s">
        <v>332</v>
      </c>
      <c r="I31" s="288" t="s">
        <v>330</v>
      </c>
      <c r="J31" s="288" t="s">
        <v>333</v>
      </c>
      <c r="K31" s="288" t="s">
        <v>334</v>
      </c>
      <c r="L31" s="288" t="s">
        <v>335</v>
      </c>
      <c r="M31" s="288" t="s">
        <v>336</v>
      </c>
      <c r="N31" s="288" t="s">
        <v>332</v>
      </c>
      <c r="O31" s="673"/>
      <c r="P31" s="673"/>
      <c r="Q31" s="673"/>
      <c r="R31" s="663"/>
      <c r="S31" s="663"/>
      <c r="T31" s="666"/>
      <c r="V31" s="673" t="s">
        <v>337</v>
      </c>
      <c r="W31" s="686" t="s">
        <v>338</v>
      </c>
      <c r="X31" s="687"/>
      <c r="Y31" s="688"/>
      <c r="Z31" s="290" t="s">
        <v>339</v>
      </c>
    </row>
    <row r="32" spans="1:26" ht="15" customHeight="1">
      <c r="B32" s="675"/>
      <c r="C32" s="675"/>
      <c r="D32" s="290">
        <f>E4</f>
        <v>0</v>
      </c>
      <c r="E32" s="290" t="s">
        <v>340</v>
      </c>
      <c r="F32" s="290" t="s">
        <v>340</v>
      </c>
      <c r="G32" s="290" t="s">
        <v>341</v>
      </c>
      <c r="H32" s="290" t="s">
        <v>342</v>
      </c>
      <c r="I32" s="290" t="s">
        <v>340</v>
      </c>
      <c r="J32" s="290" t="s">
        <v>343</v>
      </c>
      <c r="K32" s="290" t="s">
        <v>344</v>
      </c>
      <c r="L32" s="290" t="s">
        <v>340</v>
      </c>
      <c r="M32" s="290" t="s">
        <v>342</v>
      </c>
      <c r="N32" s="290" t="s">
        <v>340</v>
      </c>
      <c r="O32" s="290" t="s">
        <v>340</v>
      </c>
      <c r="P32" s="290" t="s">
        <v>340</v>
      </c>
      <c r="Q32" s="365" t="s">
        <v>340</v>
      </c>
      <c r="R32" s="389" t="s">
        <v>345</v>
      </c>
      <c r="S32" s="390" t="s">
        <v>346</v>
      </c>
      <c r="T32" s="651"/>
      <c r="V32" s="673"/>
      <c r="W32" s="290" t="s">
        <v>347</v>
      </c>
      <c r="X32" s="290" t="s">
        <v>348</v>
      </c>
      <c r="Y32" s="290" t="s">
        <v>349</v>
      </c>
      <c r="Z32" s="358" t="str">
        <f>IF(TYPE(MATCH("FAIL",Z36:Z74,0))=16,"PASS","FAIL")</f>
        <v>PASS</v>
      </c>
    </row>
    <row r="33" spans="2:26" ht="15" customHeight="1">
      <c r="B33" s="672" t="s">
        <v>350</v>
      </c>
      <c r="C33" s="185" t="b">
        <f>IF(Torque_2!O4="",FALSE,TRUE)</f>
        <v>0</v>
      </c>
      <c r="D33" s="223">
        <f>Torque_2!A4</f>
        <v>0</v>
      </c>
      <c r="E33" s="169">
        <f>Torque_2!C4</f>
        <v>0</v>
      </c>
      <c r="F33" s="157">
        <f>Torque_2!O4</f>
        <v>0</v>
      </c>
      <c r="G33" s="159">
        <f>Torque_2!P4</f>
        <v>0</v>
      </c>
      <c r="H33" s="160">
        <f>Torque_2!Q4</f>
        <v>0</v>
      </c>
      <c r="I33" s="283"/>
      <c r="J33" s="284"/>
      <c r="K33" s="284"/>
      <c r="L33" s="284"/>
      <c r="M33" s="284"/>
      <c r="N33" s="284"/>
      <c r="O33" s="284"/>
      <c r="P33" s="284"/>
      <c r="Q33" s="297"/>
      <c r="R33" s="285"/>
      <c r="S33" s="295">
        <f ca="1">MIN(S36:S74)</f>
        <v>6</v>
      </c>
      <c r="T33" s="286"/>
      <c r="V33" s="286"/>
      <c r="W33" s="286"/>
      <c r="X33" s="286"/>
      <c r="Y33" s="286"/>
      <c r="Z33" s="286"/>
    </row>
    <row r="34" spans="2:26" ht="15" customHeight="1">
      <c r="B34" s="672"/>
      <c r="C34" s="170" t="b">
        <f>IF(Torque_2!O5="",FALSE,TRUE)</f>
        <v>0</v>
      </c>
      <c r="D34" s="238">
        <f>Torque_2!A5</f>
        <v>0</v>
      </c>
      <c r="E34" s="170">
        <f>Torque_2!C5</f>
        <v>0</v>
      </c>
      <c r="F34" s="161">
        <f>Torque_2!O5</f>
        <v>0</v>
      </c>
      <c r="G34" s="163">
        <f>Torque_2!P5</f>
        <v>0</v>
      </c>
      <c r="H34" s="164">
        <f>Torque_2!Q5</f>
        <v>0</v>
      </c>
      <c r="I34" s="181"/>
      <c r="J34" s="182"/>
      <c r="K34" s="182"/>
      <c r="L34" s="182"/>
      <c r="M34" s="182"/>
      <c r="N34" s="182"/>
      <c r="O34" s="182"/>
      <c r="P34" s="182"/>
      <c r="Q34" s="182"/>
      <c r="R34" s="183"/>
      <c r="S34" s="411" t="str">
        <f ca="1">OFFSET($AE$77,MATCH(S33,$AD$78:$AD$84,0),0)</f>
        <v>0.000 000</v>
      </c>
      <c r="T34" s="286"/>
      <c r="V34" s="286"/>
      <c r="W34" s="286"/>
      <c r="X34" s="286"/>
      <c r="Y34" s="286"/>
      <c r="Z34" s="286"/>
    </row>
    <row r="35" spans="2:26" ht="15" customHeight="1">
      <c r="B35" s="672"/>
      <c r="C35" s="171" t="b">
        <f>IF(Torque_2!O6="",FALSE,TRUE)</f>
        <v>0</v>
      </c>
      <c r="D35" s="239">
        <f>Torque_2!A6</f>
        <v>0</v>
      </c>
      <c r="E35" s="171">
        <f>Torque_2!C6</f>
        <v>0</v>
      </c>
      <c r="F35" s="165">
        <f>Torque_2!O6</f>
        <v>0</v>
      </c>
      <c r="G35" s="167">
        <f>Torque_2!P6</f>
        <v>0</v>
      </c>
      <c r="H35" s="168">
        <f>Torque_2!Q6</f>
        <v>0</v>
      </c>
      <c r="I35" s="184"/>
      <c r="J35" s="252"/>
      <c r="K35" s="252"/>
      <c r="L35" s="252"/>
      <c r="M35" s="252"/>
      <c r="N35" s="252"/>
      <c r="O35" s="252"/>
      <c r="P35" s="252"/>
      <c r="Q35" s="379"/>
      <c r="R35" s="241"/>
      <c r="S35" s="396"/>
      <c r="T35" s="397"/>
      <c r="V35" s="286"/>
      <c r="W35" s="286"/>
      <c r="X35" s="286"/>
      <c r="Y35" s="286"/>
      <c r="Z35" s="286"/>
    </row>
    <row r="36" spans="2:26" ht="15" customHeight="1">
      <c r="B36" s="672" t="s">
        <v>351</v>
      </c>
      <c r="C36" s="169" t="b">
        <f>IF(Torque_2!O7="",FALSE,TRUE)</f>
        <v>0</v>
      </c>
      <c r="D36" s="223">
        <f>Torque_2!A7</f>
        <v>0</v>
      </c>
      <c r="E36" s="169">
        <f>Torque_2!C7</f>
        <v>0</v>
      </c>
      <c r="F36" s="157">
        <f>Torque_2!O7</f>
        <v>0</v>
      </c>
      <c r="G36" s="159">
        <f>Torque_2!P7</f>
        <v>0</v>
      </c>
      <c r="H36" s="160">
        <f>Torque_2!Q7</f>
        <v>0</v>
      </c>
      <c r="I36" s="157">
        <f>F36-F$36</f>
        <v>0</v>
      </c>
      <c r="J36" s="159">
        <f t="shared" ref="J36:K53" si="1">G36-G$36</f>
        <v>0</v>
      </c>
      <c r="K36" s="160">
        <f t="shared" si="1"/>
        <v>0</v>
      </c>
      <c r="L36" s="175" t="e">
        <f>$J10*I36+$K10*I36^2+$L10*I36^3</f>
        <v>#VALUE!</v>
      </c>
      <c r="M36" s="158" t="e">
        <f t="shared" ref="M36:N36" si="2">$J10*J36+$K10*J36^2+$L10*J36^3</f>
        <v>#VALUE!</v>
      </c>
      <c r="N36" s="178" t="e">
        <f t="shared" si="2"/>
        <v>#VALUE!</v>
      </c>
      <c r="O36" s="175" t="e">
        <f>AVERAGE(L36:N36)</f>
        <v>#VALUE!</v>
      </c>
      <c r="P36" s="158" t="e">
        <f>STDEV(L36:N36)</f>
        <v>#VALUE!</v>
      </c>
      <c r="Q36" s="178">
        <f>IF(OR(E36=0,C36=FALSE),0,ROUND(O36,M$4)-ROUND(E36,M$4))</f>
        <v>0</v>
      </c>
      <c r="R36" s="178">
        <f>IF(OR(E36=0,C36=FALSE),0,(E36-O36)/E36*100)</f>
        <v>0</v>
      </c>
      <c r="S36" s="395"/>
      <c r="T36" s="395"/>
      <c r="V36" s="287">
        <f t="shared" ref="V36:V53" si="3">IF(C36=FALSE,0,ROUND(O36,M$4))</f>
        <v>0</v>
      </c>
      <c r="W36" s="287">
        <f>ROUND(Torque_2!L7,M$4)</f>
        <v>0</v>
      </c>
      <c r="X36" s="287">
        <f>ROUND(Torque_2!M7,M$4)</f>
        <v>0</v>
      </c>
      <c r="Y36" s="287" t="str">
        <f t="shared" ref="Y36:Y53" ca="1" si="4">"± "&amp;TEXT((X36-W36)/2,N$4)</f>
        <v>± 0</v>
      </c>
      <c r="Z36" s="300" t="str">
        <f>IF(F$4=TRUE,IF(AND(W36&lt;=V36,V36&lt;=X36),"PASS","FAIL"),"")</f>
        <v/>
      </c>
    </row>
    <row r="37" spans="2:26" ht="15" customHeight="1">
      <c r="B37" s="672"/>
      <c r="C37" s="170" t="b">
        <f>IF(Torque_2!O8="",FALSE,TRUE)</f>
        <v>0</v>
      </c>
      <c r="D37" s="238">
        <f>Torque_2!A8</f>
        <v>0</v>
      </c>
      <c r="E37" s="170">
        <f>Torque_2!C8</f>
        <v>0</v>
      </c>
      <c r="F37" s="161">
        <f>Torque_2!O8</f>
        <v>0</v>
      </c>
      <c r="G37" s="163">
        <f>Torque_2!P8</f>
        <v>0</v>
      </c>
      <c r="H37" s="164">
        <f>Torque_2!Q8</f>
        <v>0</v>
      </c>
      <c r="I37" s="161">
        <f t="shared" ref="I37:I53" si="5">F37-F$36</f>
        <v>0</v>
      </c>
      <c r="J37" s="163">
        <f t="shared" si="1"/>
        <v>0</v>
      </c>
      <c r="K37" s="164">
        <f t="shared" si="1"/>
        <v>0</v>
      </c>
      <c r="L37" s="176" t="e">
        <f t="shared" ref="L37:N52" si="6">$J11*I37+$K11*I37^2+$L11*I37^3</f>
        <v>#VALUE!</v>
      </c>
      <c r="M37" s="162" t="e">
        <f t="shared" si="6"/>
        <v>#VALUE!</v>
      </c>
      <c r="N37" s="179" t="e">
        <f t="shared" si="6"/>
        <v>#VALUE!</v>
      </c>
      <c r="O37" s="176" t="e">
        <f t="shared" ref="O37:O53" si="7">AVERAGE(L37:N37)</f>
        <v>#VALUE!</v>
      </c>
      <c r="P37" s="162" t="e">
        <f t="shared" ref="P37:P53" si="8">STDEV(L37:N37)</f>
        <v>#VALUE!</v>
      </c>
      <c r="Q37" s="381">
        <f t="shared" ref="Q37:Q53" si="9">IF(OR(E37=0,C37=FALSE),0,ROUND(O37,M$4)-ROUND(E37,M$4))</f>
        <v>0</v>
      </c>
      <c r="R37" s="179">
        <f t="shared" ref="R37:R53" si="10">IF(OR(E37=0,C37=FALSE),0,(E37-O37)/E37*100)</f>
        <v>0</v>
      </c>
      <c r="S37" s="287">
        <f t="shared" ref="S37:S53" ca="1" si="11">OFFSET($AG$77,COUNTIF($AF$78:$AF$84,"&lt;="&amp;ABS(R37)),0)+1</f>
        <v>6</v>
      </c>
      <c r="T37" s="287" t="str">
        <f t="shared" ref="T37:T53" si="12">IF(C37=TRUE,ABS(MAX(L37:N37)-MIN(L37:N37)),"")</f>
        <v/>
      </c>
      <c r="V37" s="287">
        <f t="shared" si="3"/>
        <v>0</v>
      </c>
      <c r="W37" s="287">
        <f>ROUND(Torque_2!L8,M$4)</f>
        <v>0</v>
      </c>
      <c r="X37" s="287">
        <f>ROUND(Torque_2!M8,M$4)</f>
        <v>0</v>
      </c>
      <c r="Y37" s="287" t="str">
        <f t="shared" ca="1" si="4"/>
        <v>± 0</v>
      </c>
      <c r="Z37" s="300" t="str">
        <f t="shared" ref="Z37:Z53" si="13">IF(F$4=TRUE,IF(AND(W37&lt;=V37,V37&lt;=X37),"PASS","FAIL"),"")</f>
        <v/>
      </c>
    </row>
    <row r="38" spans="2:26" ht="15" customHeight="1">
      <c r="B38" s="672"/>
      <c r="C38" s="170" t="b">
        <f>IF(Torque_2!O9="",FALSE,TRUE)</f>
        <v>0</v>
      </c>
      <c r="D38" s="238">
        <f>Torque_2!A9</f>
        <v>0</v>
      </c>
      <c r="E38" s="170">
        <f>Torque_2!C9</f>
        <v>0</v>
      </c>
      <c r="F38" s="161">
        <f>Torque_2!O9</f>
        <v>0</v>
      </c>
      <c r="G38" s="163">
        <f>Torque_2!P9</f>
        <v>0</v>
      </c>
      <c r="H38" s="164">
        <f>Torque_2!Q9</f>
        <v>0</v>
      </c>
      <c r="I38" s="161">
        <f t="shared" si="5"/>
        <v>0</v>
      </c>
      <c r="J38" s="163">
        <f t="shared" si="1"/>
        <v>0</v>
      </c>
      <c r="K38" s="164">
        <f t="shared" si="1"/>
        <v>0</v>
      </c>
      <c r="L38" s="176" t="e">
        <f t="shared" si="6"/>
        <v>#VALUE!</v>
      </c>
      <c r="M38" s="162" t="e">
        <f t="shared" si="6"/>
        <v>#VALUE!</v>
      </c>
      <c r="N38" s="179" t="e">
        <f t="shared" si="6"/>
        <v>#VALUE!</v>
      </c>
      <c r="O38" s="176" t="e">
        <f t="shared" si="7"/>
        <v>#VALUE!</v>
      </c>
      <c r="P38" s="162" t="e">
        <f t="shared" si="8"/>
        <v>#VALUE!</v>
      </c>
      <c r="Q38" s="381">
        <f t="shared" si="9"/>
        <v>0</v>
      </c>
      <c r="R38" s="179">
        <f t="shared" si="10"/>
        <v>0</v>
      </c>
      <c r="S38" s="287">
        <f t="shared" ca="1" si="11"/>
        <v>6</v>
      </c>
      <c r="T38" s="287" t="str">
        <f t="shared" si="12"/>
        <v/>
      </c>
      <c r="V38" s="287">
        <f t="shared" si="3"/>
        <v>0</v>
      </c>
      <c r="W38" s="287">
        <f>ROUND(Torque_2!L9,M$4)</f>
        <v>0</v>
      </c>
      <c r="X38" s="287">
        <f>ROUND(Torque_2!M9,M$4)</f>
        <v>0</v>
      </c>
      <c r="Y38" s="287" t="str">
        <f t="shared" ca="1" si="4"/>
        <v>± 0</v>
      </c>
      <c r="Z38" s="300" t="str">
        <f t="shared" si="13"/>
        <v/>
      </c>
    </row>
    <row r="39" spans="2:26" ht="15" customHeight="1">
      <c r="B39" s="672"/>
      <c r="C39" s="170" t="b">
        <f>IF(Torque_2!O10="",FALSE,TRUE)</f>
        <v>0</v>
      </c>
      <c r="D39" s="238">
        <f>Torque_2!A10</f>
        <v>0</v>
      </c>
      <c r="E39" s="170">
        <f>Torque_2!C10</f>
        <v>0</v>
      </c>
      <c r="F39" s="161">
        <f>Torque_2!O10</f>
        <v>0</v>
      </c>
      <c r="G39" s="163">
        <f>Torque_2!P10</f>
        <v>0</v>
      </c>
      <c r="H39" s="164">
        <f>Torque_2!Q10</f>
        <v>0</v>
      </c>
      <c r="I39" s="161">
        <f t="shared" si="5"/>
        <v>0</v>
      </c>
      <c r="J39" s="163">
        <f t="shared" si="1"/>
        <v>0</v>
      </c>
      <c r="K39" s="164">
        <f t="shared" si="1"/>
        <v>0</v>
      </c>
      <c r="L39" s="176" t="e">
        <f t="shared" si="6"/>
        <v>#VALUE!</v>
      </c>
      <c r="M39" s="162" t="e">
        <f t="shared" si="6"/>
        <v>#VALUE!</v>
      </c>
      <c r="N39" s="179" t="e">
        <f t="shared" si="6"/>
        <v>#VALUE!</v>
      </c>
      <c r="O39" s="176" t="e">
        <f t="shared" si="7"/>
        <v>#VALUE!</v>
      </c>
      <c r="P39" s="162" t="e">
        <f t="shared" si="8"/>
        <v>#VALUE!</v>
      </c>
      <c r="Q39" s="381">
        <f t="shared" si="9"/>
        <v>0</v>
      </c>
      <c r="R39" s="179">
        <f t="shared" si="10"/>
        <v>0</v>
      </c>
      <c r="S39" s="287">
        <f t="shared" ca="1" si="11"/>
        <v>6</v>
      </c>
      <c r="T39" s="287" t="str">
        <f t="shared" si="12"/>
        <v/>
      </c>
      <c r="V39" s="287">
        <f t="shared" si="3"/>
        <v>0</v>
      </c>
      <c r="W39" s="287">
        <f>ROUND(Torque_2!L10,M$4)</f>
        <v>0</v>
      </c>
      <c r="X39" s="287">
        <f>ROUND(Torque_2!M10,M$4)</f>
        <v>0</v>
      </c>
      <c r="Y39" s="287" t="str">
        <f t="shared" ca="1" si="4"/>
        <v>± 0</v>
      </c>
      <c r="Z39" s="300" t="str">
        <f t="shared" si="13"/>
        <v/>
      </c>
    </row>
    <row r="40" spans="2:26" ht="15" customHeight="1">
      <c r="B40" s="672"/>
      <c r="C40" s="170" t="b">
        <f>IF(Torque_2!O11="",FALSE,TRUE)</f>
        <v>0</v>
      </c>
      <c r="D40" s="238">
        <f>Torque_2!A11</f>
        <v>0</v>
      </c>
      <c r="E40" s="170">
        <f>Torque_2!C11</f>
        <v>0</v>
      </c>
      <c r="F40" s="161">
        <f>Torque_2!O11</f>
        <v>0</v>
      </c>
      <c r="G40" s="163">
        <f>Torque_2!P11</f>
        <v>0</v>
      </c>
      <c r="H40" s="164">
        <f>Torque_2!Q11</f>
        <v>0</v>
      </c>
      <c r="I40" s="161">
        <f t="shared" si="5"/>
        <v>0</v>
      </c>
      <c r="J40" s="163">
        <f t="shared" si="1"/>
        <v>0</v>
      </c>
      <c r="K40" s="164">
        <f t="shared" si="1"/>
        <v>0</v>
      </c>
      <c r="L40" s="176" t="e">
        <f t="shared" si="6"/>
        <v>#VALUE!</v>
      </c>
      <c r="M40" s="162" t="e">
        <f t="shared" si="6"/>
        <v>#VALUE!</v>
      </c>
      <c r="N40" s="179" t="e">
        <f t="shared" si="6"/>
        <v>#VALUE!</v>
      </c>
      <c r="O40" s="176" t="e">
        <f t="shared" si="7"/>
        <v>#VALUE!</v>
      </c>
      <c r="P40" s="162" t="e">
        <f t="shared" si="8"/>
        <v>#VALUE!</v>
      </c>
      <c r="Q40" s="381">
        <f t="shared" si="9"/>
        <v>0</v>
      </c>
      <c r="R40" s="179">
        <f t="shared" si="10"/>
        <v>0</v>
      </c>
      <c r="S40" s="287">
        <f t="shared" ca="1" si="11"/>
        <v>6</v>
      </c>
      <c r="T40" s="287" t="str">
        <f t="shared" si="12"/>
        <v/>
      </c>
      <c r="V40" s="287">
        <f t="shared" si="3"/>
        <v>0</v>
      </c>
      <c r="W40" s="287">
        <f>ROUND(Torque_2!L11,M$4)</f>
        <v>0</v>
      </c>
      <c r="X40" s="287">
        <f>ROUND(Torque_2!M11,M$4)</f>
        <v>0</v>
      </c>
      <c r="Y40" s="287" t="str">
        <f t="shared" ca="1" si="4"/>
        <v>± 0</v>
      </c>
      <c r="Z40" s="300" t="str">
        <f t="shared" si="13"/>
        <v/>
      </c>
    </row>
    <row r="41" spans="2:26" ht="15" customHeight="1">
      <c r="B41" s="672"/>
      <c r="C41" s="170" t="b">
        <f>IF(Torque_2!O12="",FALSE,TRUE)</f>
        <v>0</v>
      </c>
      <c r="D41" s="238">
        <f>Torque_2!A12</f>
        <v>0</v>
      </c>
      <c r="E41" s="170">
        <f>Torque_2!C12</f>
        <v>0</v>
      </c>
      <c r="F41" s="161">
        <f>Torque_2!O12</f>
        <v>0</v>
      </c>
      <c r="G41" s="163">
        <f>Torque_2!P12</f>
        <v>0</v>
      </c>
      <c r="H41" s="164">
        <f>Torque_2!Q12</f>
        <v>0</v>
      </c>
      <c r="I41" s="161">
        <f t="shared" si="5"/>
        <v>0</v>
      </c>
      <c r="J41" s="163">
        <f t="shared" si="1"/>
        <v>0</v>
      </c>
      <c r="K41" s="164">
        <f t="shared" si="1"/>
        <v>0</v>
      </c>
      <c r="L41" s="176" t="e">
        <f t="shared" si="6"/>
        <v>#VALUE!</v>
      </c>
      <c r="M41" s="162" t="e">
        <f t="shared" si="6"/>
        <v>#VALUE!</v>
      </c>
      <c r="N41" s="179" t="e">
        <f t="shared" si="6"/>
        <v>#VALUE!</v>
      </c>
      <c r="O41" s="176" t="e">
        <f t="shared" si="7"/>
        <v>#VALUE!</v>
      </c>
      <c r="P41" s="162" t="e">
        <f t="shared" si="8"/>
        <v>#VALUE!</v>
      </c>
      <c r="Q41" s="381">
        <f t="shared" si="9"/>
        <v>0</v>
      </c>
      <c r="R41" s="179">
        <f t="shared" si="10"/>
        <v>0</v>
      </c>
      <c r="S41" s="287">
        <f t="shared" ca="1" si="11"/>
        <v>6</v>
      </c>
      <c r="T41" s="287" t="str">
        <f t="shared" si="12"/>
        <v/>
      </c>
      <c r="V41" s="287">
        <f t="shared" si="3"/>
        <v>0</v>
      </c>
      <c r="W41" s="287">
        <f>ROUND(Torque_2!L12,M$4)</f>
        <v>0</v>
      </c>
      <c r="X41" s="287">
        <f>ROUND(Torque_2!M12,M$4)</f>
        <v>0</v>
      </c>
      <c r="Y41" s="287" t="str">
        <f t="shared" ca="1" si="4"/>
        <v>± 0</v>
      </c>
      <c r="Z41" s="300" t="str">
        <f t="shared" si="13"/>
        <v/>
      </c>
    </row>
    <row r="42" spans="2:26" ht="15" customHeight="1">
      <c r="B42" s="672"/>
      <c r="C42" s="170" t="b">
        <f>IF(Torque_2!O13="",FALSE,TRUE)</f>
        <v>0</v>
      </c>
      <c r="D42" s="238">
        <f>Torque_2!A13</f>
        <v>0</v>
      </c>
      <c r="E42" s="170">
        <f>Torque_2!C13</f>
        <v>0</v>
      </c>
      <c r="F42" s="161">
        <f>Torque_2!O13</f>
        <v>0</v>
      </c>
      <c r="G42" s="163">
        <f>Torque_2!P13</f>
        <v>0</v>
      </c>
      <c r="H42" s="164">
        <f>Torque_2!Q13</f>
        <v>0</v>
      </c>
      <c r="I42" s="161">
        <f t="shared" si="5"/>
        <v>0</v>
      </c>
      <c r="J42" s="163">
        <f t="shared" si="1"/>
        <v>0</v>
      </c>
      <c r="K42" s="164">
        <f t="shared" si="1"/>
        <v>0</v>
      </c>
      <c r="L42" s="176" t="e">
        <f t="shared" si="6"/>
        <v>#VALUE!</v>
      </c>
      <c r="M42" s="162" t="e">
        <f t="shared" si="6"/>
        <v>#VALUE!</v>
      </c>
      <c r="N42" s="179" t="e">
        <f t="shared" si="6"/>
        <v>#VALUE!</v>
      </c>
      <c r="O42" s="176" t="e">
        <f t="shared" si="7"/>
        <v>#VALUE!</v>
      </c>
      <c r="P42" s="162" t="e">
        <f t="shared" si="8"/>
        <v>#VALUE!</v>
      </c>
      <c r="Q42" s="381">
        <f t="shared" si="9"/>
        <v>0</v>
      </c>
      <c r="R42" s="179">
        <f t="shared" si="10"/>
        <v>0</v>
      </c>
      <c r="S42" s="287">
        <f t="shared" ca="1" si="11"/>
        <v>6</v>
      </c>
      <c r="T42" s="287" t="str">
        <f t="shared" si="12"/>
        <v/>
      </c>
      <c r="V42" s="287">
        <f t="shared" si="3"/>
        <v>0</v>
      </c>
      <c r="W42" s="287">
        <f>ROUND(Torque_2!L13,M$4)</f>
        <v>0</v>
      </c>
      <c r="X42" s="287">
        <f>ROUND(Torque_2!M13,M$4)</f>
        <v>0</v>
      </c>
      <c r="Y42" s="287" t="str">
        <f t="shared" ca="1" si="4"/>
        <v>± 0</v>
      </c>
      <c r="Z42" s="300" t="str">
        <f t="shared" si="13"/>
        <v/>
      </c>
    </row>
    <row r="43" spans="2:26" ht="15" customHeight="1">
      <c r="B43" s="672"/>
      <c r="C43" s="170" t="b">
        <f>IF(Torque_2!O14="",FALSE,TRUE)</f>
        <v>0</v>
      </c>
      <c r="D43" s="238">
        <f>Torque_2!A14</f>
        <v>0</v>
      </c>
      <c r="E43" s="170">
        <f>Torque_2!C14</f>
        <v>0</v>
      </c>
      <c r="F43" s="161">
        <f>Torque_2!O14</f>
        <v>0</v>
      </c>
      <c r="G43" s="163">
        <f>Torque_2!P14</f>
        <v>0</v>
      </c>
      <c r="H43" s="164">
        <f>Torque_2!Q14</f>
        <v>0</v>
      </c>
      <c r="I43" s="161">
        <f t="shared" si="5"/>
        <v>0</v>
      </c>
      <c r="J43" s="163">
        <f t="shared" si="1"/>
        <v>0</v>
      </c>
      <c r="K43" s="164">
        <f t="shared" si="1"/>
        <v>0</v>
      </c>
      <c r="L43" s="176" t="e">
        <f t="shared" si="6"/>
        <v>#VALUE!</v>
      </c>
      <c r="M43" s="162" t="e">
        <f t="shared" si="6"/>
        <v>#VALUE!</v>
      </c>
      <c r="N43" s="179" t="e">
        <f t="shared" si="6"/>
        <v>#VALUE!</v>
      </c>
      <c r="O43" s="176" t="e">
        <f t="shared" si="7"/>
        <v>#VALUE!</v>
      </c>
      <c r="P43" s="162" t="e">
        <f t="shared" si="8"/>
        <v>#VALUE!</v>
      </c>
      <c r="Q43" s="381">
        <f t="shared" si="9"/>
        <v>0</v>
      </c>
      <c r="R43" s="179">
        <f t="shared" si="10"/>
        <v>0</v>
      </c>
      <c r="S43" s="287">
        <f t="shared" ca="1" si="11"/>
        <v>6</v>
      </c>
      <c r="T43" s="287" t="str">
        <f t="shared" si="12"/>
        <v/>
      </c>
      <c r="V43" s="287">
        <f t="shared" si="3"/>
        <v>0</v>
      </c>
      <c r="W43" s="287">
        <f>ROUND(Torque_2!L14,M$4)</f>
        <v>0</v>
      </c>
      <c r="X43" s="287">
        <f>ROUND(Torque_2!M14,M$4)</f>
        <v>0</v>
      </c>
      <c r="Y43" s="287" t="str">
        <f t="shared" ca="1" si="4"/>
        <v>± 0</v>
      </c>
      <c r="Z43" s="300" t="str">
        <f t="shared" si="13"/>
        <v/>
      </c>
    </row>
    <row r="44" spans="2:26" ht="15" customHeight="1">
      <c r="B44" s="672"/>
      <c r="C44" s="170" t="b">
        <f>IF(Torque_2!O15="",FALSE,TRUE)</f>
        <v>0</v>
      </c>
      <c r="D44" s="238">
        <f>Torque_2!A15</f>
        <v>0</v>
      </c>
      <c r="E44" s="170">
        <f>Torque_2!C15</f>
        <v>0</v>
      </c>
      <c r="F44" s="161">
        <f>Torque_2!O15</f>
        <v>0</v>
      </c>
      <c r="G44" s="163">
        <f>Torque_2!P15</f>
        <v>0</v>
      </c>
      <c r="H44" s="164">
        <f>Torque_2!Q15</f>
        <v>0</v>
      </c>
      <c r="I44" s="161">
        <f t="shared" si="5"/>
        <v>0</v>
      </c>
      <c r="J44" s="163">
        <f t="shared" si="1"/>
        <v>0</v>
      </c>
      <c r="K44" s="164">
        <f t="shared" si="1"/>
        <v>0</v>
      </c>
      <c r="L44" s="176" t="e">
        <f t="shared" si="6"/>
        <v>#VALUE!</v>
      </c>
      <c r="M44" s="162" t="e">
        <f t="shared" si="6"/>
        <v>#VALUE!</v>
      </c>
      <c r="N44" s="179" t="e">
        <f t="shared" si="6"/>
        <v>#VALUE!</v>
      </c>
      <c r="O44" s="176" t="e">
        <f t="shared" si="7"/>
        <v>#VALUE!</v>
      </c>
      <c r="P44" s="162" t="e">
        <f t="shared" si="8"/>
        <v>#VALUE!</v>
      </c>
      <c r="Q44" s="381">
        <f t="shared" si="9"/>
        <v>0</v>
      </c>
      <c r="R44" s="179">
        <f t="shared" si="10"/>
        <v>0</v>
      </c>
      <c r="S44" s="287">
        <f t="shared" ca="1" si="11"/>
        <v>6</v>
      </c>
      <c r="T44" s="287" t="str">
        <f t="shared" si="12"/>
        <v/>
      </c>
      <c r="V44" s="287">
        <f t="shared" si="3"/>
        <v>0</v>
      </c>
      <c r="W44" s="287">
        <f>ROUND(Torque_2!L15,M$4)</f>
        <v>0</v>
      </c>
      <c r="X44" s="287">
        <f>ROUND(Torque_2!M15,M$4)</f>
        <v>0</v>
      </c>
      <c r="Y44" s="287" t="str">
        <f t="shared" ca="1" si="4"/>
        <v>± 0</v>
      </c>
      <c r="Z44" s="300" t="str">
        <f t="shared" si="13"/>
        <v/>
      </c>
    </row>
    <row r="45" spans="2:26" ht="15" customHeight="1">
      <c r="B45" s="672"/>
      <c r="C45" s="170" t="b">
        <f>IF(Torque_2!O16="",FALSE,TRUE)</f>
        <v>0</v>
      </c>
      <c r="D45" s="238">
        <f>Torque_2!A16</f>
        <v>0</v>
      </c>
      <c r="E45" s="170">
        <f>Torque_2!C16</f>
        <v>0</v>
      </c>
      <c r="F45" s="161">
        <f>Torque_2!O16</f>
        <v>0</v>
      </c>
      <c r="G45" s="163">
        <f>Torque_2!P16</f>
        <v>0</v>
      </c>
      <c r="H45" s="164">
        <f>Torque_2!Q16</f>
        <v>0</v>
      </c>
      <c r="I45" s="161">
        <f t="shared" si="5"/>
        <v>0</v>
      </c>
      <c r="J45" s="163">
        <f t="shared" si="1"/>
        <v>0</v>
      </c>
      <c r="K45" s="164">
        <f t="shared" si="1"/>
        <v>0</v>
      </c>
      <c r="L45" s="176" t="e">
        <f t="shared" si="6"/>
        <v>#VALUE!</v>
      </c>
      <c r="M45" s="162" t="e">
        <f t="shared" si="6"/>
        <v>#VALUE!</v>
      </c>
      <c r="N45" s="179" t="e">
        <f t="shared" si="6"/>
        <v>#VALUE!</v>
      </c>
      <c r="O45" s="176" t="e">
        <f t="shared" si="7"/>
        <v>#VALUE!</v>
      </c>
      <c r="P45" s="162" t="e">
        <f t="shared" si="8"/>
        <v>#VALUE!</v>
      </c>
      <c r="Q45" s="381">
        <f t="shared" si="9"/>
        <v>0</v>
      </c>
      <c r="R45" s="179">
        <f t="shared" si="10"/>
        <v>0</v>
      </c>
      <c r="S45" s="287">
        <f t="shared" ca="1" si="11"/>
        <v>6</v>
      </c>
      <c r="T45" s="287" t="str">
        <f t="shared" si="12"/>
        <v/>
      </c>
      <c r="V45" s="287">
        <f t="shared" si="3"/>
        <v>0</v>
      </c>
      <c r="W45" s="287">
        <f>ROUND(Torque_2!L16,M$4)</f>
        <v>0</v>
      </c>
      <c r="X45" s="287">
        <f>ROUND(Torque_2!M16,M$4)</f>
        <v>0</v>
      </c>
      <c r="Y45" s="287" t="str">
        <f t="shared" ca="1" si="4"/>
        <v>± 0</v>
      </c>
      <c r="Z45" s="300" t="str">
        <f t="shared" si="13"/>
        <v/>
      </c>
    </row>
    <row r="46" spans="2:26" ht="15" customHeight="1">
      <c r="B46" s="672"/>
      <c r="C46" s="170" t="b">
        <f>IF(Torque_2!O17="",FALSE,TRUE)</f>
        <v>0</v>
      </c>
      <c r="D46" s="238">
        <f>Torque_2!A17</f>
        <v>0</v>
      </c>
      <c r="E46" s="170">
        <f>Torque_2!C17</f>
        <v>0</v>
      </c>
      <c r="F46" s="161">
        <f>Torque_2!O17</f>
        <v>0</v>
      </c>
      <c r="G46" s="163">
        <f>Torque_2!P17</f>
        <v>0</v>
      </c>
      <c r="H46" s="164">
        <f>Torque_2!Q17</f>
        <v>0</v>
      </c>
      <c r="I46" s="161">
        <f t="shared" si="5"/>
        <v>0</v>
      </c>
      <c r="J46" s="163">
        <f t="shared" si="1"/>
        <v>0</v>
      </c>
      <c r="K46" s="164">
        <f t="shared" si="1"/>
        <v>0</v>
      </c>
      <c r="L46" s="176" t="e">
        <f t="shared" si="6"/>
        <v>#VALUE!</v>
      </c>
      <c r="M46" s="162" t="e">
        <f t="shared" si="6"/>
        <v>#VALUE!</v>
      </c>
      <c r="N46" s="179" t="e">
        <f t="shared" si="6"/>
        <v>#VALUE!</v>
      </c>
      <c r="O46" s="176" t="e">
        <f t="shared" si="7"/>
        <v>#VALUE!</v>
      </c>
      <c r="P46" s="162" t="e">
        <f t="shared" si="8"/>
        <v>#VALUE!</v>
      </c>
      <c r="Q46" s="381">
        <f t="shared" si="9"/>
        <v>0</v>
      </c>
      <c r="R46" s="179">
        <f t="shared" si="10"/>
        <v>0</v>
      </c>
      <c r="S46" s="287">
        <f t="shared" ca="1" si="11"/>
        <v>6</v>
      </c>
      <c r="T46" s="287" t="str">
        <f t="shared" si="12"/>
        <v/>
      </c>
      <c r="V46" s="287">
        <f t="shared" si="3"/>
        <v>0</v>
      </c>
      <c r="W46" s="287">
        <f>ROUND(Torque_2!L17,M$4)</f>
        <v>0</v>
      </c>
      <c r="X46" s="287">
        <f>ROUND(Torque_2!M17,M$4)</f>
        <v>0</v>
      </c>
      <c r="Y46" s="287" t="str">
        <f t="shared" ca="1" si="4"/>
        <v>± 0</v>
      </c>
      <c r="Z46" s="300" t="str">
        <f t="shared" si="13"/>
        <v/>
      </c>
    </row>
    <row r="47" spans="2:26" ht="15" customHeight="1">
      <c r="B47" s="672"/>
      <c r="C47" s="170" t="b">
        <f>IF(Torque_2!O18="",FALSE,TRUE)</f>
        <v>0</v>
      </c>
      <c r="D47" s="238">
        <f>Torque_2!A18</f>
        <v>0</v>
      </c>
      <c r="E47" s="170">
        <f>Torque_2!C18</f>
        <v>0</v>
      </c>
      <c r="F47" s="161">
        <f>Torque_2!O18</f>
        <v>0</v>
      </c>
      <c r="G47" s="163">
        <f>Torque_2!P18</f>
        <v>0</v>
      </c>
      <c r="H47" s="164">
        <f>Torque_2!Q18</f>
        <v>0</v>
      </c>
      <c r="I47" s="161">
        <f t="shared" si="5"/>
        <v>0</v>
      </c>
      <c r="J47" s="163">
        <f t="shared" si="1"/>
        <v>0</v>
      </c>
      <c r="K47" s="164">
        <f t="shared" si="1"/>
        <v>0</v>
      </c>
      <c r="L47" s="176" t="e">
        <f t="shared" si="6"/>
        <v>#VALUE!</v>
      </c>
      <c r="M47" s="162" t="e">
        <f t="shared" si="6"/>
        <v>#VALUE!</v>
      </c>
      <c r="N47" s="179" t="e">
        <f t="shared" si="6"/>
        <v>#VALUE!</v>
      </c>
      <c r="O47" s="176" t="e">
        <f t="shared" si="7"/>
        <v>#VALUE!</v>
      </c>
      <c r="P47" s="162" t="e">
        <f t="shared" si="8"/>
        <v>#VALUE!</v>
      </c>
      <c r="Q47" s="381">
        <f t="shared" si="9"/>
        <v>0</v>
      </c>
      <c r="R47" s="179">
        <f t="shared" si="10"/>
        <v>0</v>
      </c>
      <c r="S47" s="287">
        <f t="shared" ca="1" si="11"/>
        <v>6</v>
      </c>
      <c r="T47" s="287" t="str">
        <f t="shared" si="12"/>
        <v/>
      </c>
      <c r="V47" s="287">
        <f t="shared" si="3"/>
        <v>0</v>
      </c>
      <c r="W47" s="287">
        <f>ROUND(Torque_2!L18,M$4)</f>
        <v>0</v>
      </c>
      <c r="X47" s="287">
        <f>ROUND(Torque_2!M18,M$4)</f>
        <v>0</v>
      </c>
      <c r="Y47" s="287" t="str">
        <f t="shared" ca="1" si="4"/>
        <v>± 0</v>
      </c>
      <c r="Z47" s="300" t="str">
        <f t="shared" si="13"/>
        <v/>
      </c>
    </row>
    <row r="48" spans="2:26" ht="15" customHeight="1">
      <c r="B48" s="672"/>
      <c r="C48" s="170" t="b">
        <f>IF(Torque_2!O19="",FALSE,TRUE)</f>
        <v>0</v>
      </c>
      <c r="D48" s="238">
        <f>Torque_2!A19</f>
        <v>0</v>
      </c>
      <c r="E48" s="170">
        <f>Torque_2!C19</f>
        <v>0</v>
      </c>
      <c r="F48" s="161">
        <f>Torque_2!O19</f>
        <v>0</v>
      </c>
      <c r="G48" s="163">
        <f>Torque_2!P19</f>
        <v>0</v>
      </c>
      <c r="H48" s="164">
        <f>Torque_2!Q19</f>
        <v>0</v>
      </c>
      <c r="I48" s="161">
        <f t="shared" si="5"/>
        <v>0</v>
      </c>
      <c r="J48" s="163">
        <f t="shared" si="1"/>
        <v>0</v>
      </c>
      <c r="K48" s="164">
        <f t="shared" si="1"/>
        <v>0</v>
      </c>
      <c r="L48" s="176" t="e">
        <f t="shared" si="6"/>
        <v>#VALUE!</v>
      </c>
      <c r="M48" s="162" t="e">
        <f t="shared" si="6"/>
        <v>#VALUE!</v>
      </c>
      <c r="N48" s="179" t="e">
        <f t="shared" si="6"/>
        <v>#VALUE!</v>
      </c>
      <c r="O48" s="176" t="e">
        <f t="shared" si="7"/>
        <v>#VALUE!</v>
      </c>
      <c r="P48" s="162" t="e">
        <f t="shared" si="8"/>
        <v>#VALUE!</v>
      </c>
      <c r="Q48" s="381">
        <f t="shared" si="9"/>
        <v>0</v>
      </c>
      <c r="R48" s="179">
        <f t="shared" si="10"/>
        <v>0</v>
      </c>
      <c r="S48" s="287">
        <f t="shared" ca="1" si="11"/>
        <v>6</v>
      </c>
      <c r="T48" s="287" t="str">
        <f t="shared" si="12"/>
        <v/>
      </c>
      <c r="V48" s="287">
        <f t="shared" si="3"/>
        <v>0</v>
      </c>
      <c r="W48" s="287">
        <f>ROUND(Torque_2!L19,M$4)</f>
        <v>0</v>
      </c>
      <c r="X48" s="287">
        <f>ROUND(Torque_2!M19,M$4)</f>
        <v>0</v>
      </c>
      <c r="Y48" s="287" t="str">
        <f t="shared" ca="1" si="4"/>
        <v>± 0</v>
      </c>
      <c r="Z48" s="300" t="str">
        <f t="shared" si="13"/>
        <v/>
      </c>
    </row>
    <row r="49" spans="2:26" ht="15" customHeight="1">
      <c r="B49" s="672"/>
      <c r="C49" s="170" t="b">
        <f>IF(Torque_2!O20="",FALSE,TRUE)</f>
        <v>0</v>
      </c>
      <c r="D49" s="238">
        <f>Torque_2!A20</f>
        <v>0</v>
      </c>
      <c r="E49" s="170">
        <f>Torque_2!C20</f>
        <v>0</v>
      </c>
      <c r="F49" s="161">
        <f>Torque_2!O20</f>
        <v>0</v>
      </c>
      <c r="G49" s="163">
        <f>Torque_2!P20</f>
        <v>0</v>
      </c>
      <c r="H49" s="164">
        <f>Torque_2!Q20</f>
        <v>0</v>
      </c>
      <c r="I49" s="161">
        <f t="shared" si="5"/>
        <v>0</v>
      </c>
      <c r="J49" s="163">
        <f t="shared" si="1"/>
        <v>0</v>
      </c>
      <c r="K49" s="164">
        <f t="shared" si="1"/>
        <v>0</v>
      </c>
      <c r="L49" s="176" t="e">
        <f t="shared" si="6"/>
        <v>#VALUE!</v>
      </c>
      <c r="M49" s="162" t="e">
        <f t="shared" si="6"/>
        <v>#VALUE!</v>
      </c>
      <c r="N49" s="179" t="e">
        <f t="shared" si="6"/>
        <v>#VALUE!</v>
      </c>
      <c r="O49" s="176" t="e">
        <f t="shared" si="7"/>
        <v>#VALUE!</v>
      </c>
      <c r="P49" s="162" t="e">
        <f t="shared" si="8"/>
        <v>#VALUE!</v>
      </c>
      <c r="Q49" s="381">
        <f t="shared" si="9"/>
        <v>0</v>
      </c>
      <c r="R49" s="179">
        <f t="shared" si="10"/>
        <v>0</v>
      </c>
      <c r="S49" s="287">
        <f t="shared" ca="1" si="11"/>
        <v>6</v>
      </c>
      <c r="T49" s="287" t="str">
        <f t="shared" si="12"/>
        <v/>
      </c>
      <c r="V49" s="287">
        <f t="shared" si="3"/>
        <v>0</v>
      </c>
      <c r="W49" s="287">
        <f>ROUND(Torque_2!L20,M$4)</f>
        <v>0</v>
      </c>
      <c r="X49" s="287">
        <f>ROUND(Torque_2!M20,M$4)</f>
        <v>0</v>
      </c>
      <c r="Y49" s="287" t="str">
        <f t="shared" ca="1" si="4"/>
        <v>± 0</v>
      </c>
      <c r="Z49" s="300" t="str">
        <f t="shared" si="13"/>
        <v/>
      </c>
    </row>
    <row r="50" spans="2:26" ht="15" customHeight="1">
      <c r="B50" s="672"/>
      <c r="C50" s="170" t="b">
        <f>IF(Torque_2!O21="",FALSE,TRUE)</f>
        <v>0</v>
      </c>
      <c r="D50" s="238">
        <f>Torque_2!A21</f>
        <v>0</v>
      </c>
      <c r="E50" s="170">
        <f>Torque_2!C21</f>
        <v>0</v>
      </c>
      <c r="F50" s="161">
        <f>Torque_2!O21</f>
        <v>0</v>
      </c>
      <c r="G50" s="163">
        <f>Torque_2!P21</f>
        <v>0</v>
      </c>
      <c r="H50" s="164">
        <f>Torque_2!Q21</f>
        <v>0</v>
      </c>
      <c r="I50" s="161">
        <f t="shared" si="5"/>
        <v>0</v>
      </c>
      <c r="J50" s="163">
        <f t="shared" si="1"/>
        <v>0</v>
      </c>
      <c r="K50" s="164">
        <f t="shared" si="1"/>
        <v>0</v>
      </c>
      <c r="L50" s="176" t="e">
        <f t="shared" si="6"/>
        <v>#VALUE!</v>
      </c>
      <c r="M50" s="162" t="e">
        <f t="shared" si="6"/>
        <v>#VALUE!</v>
      </c>
      <c r="N50" s="179" t="e">
        <f t="shared" si="6"/>
        <v>#VALUE!</v>
      </c>
      <c r="O50" s="176" t="e">
        <f t="shared" si="7"/>
        <v>#VALUE!</v>
      </c>
      <c r="P50" s="162" t="e">
        <f t="shared" si="8"/>
        <v>#VALUE!</v>
      </c>
      <c r="Q50" s="381">
        <f t="shared" si="9"/>
        <v>0</v>
      </c>
      <c r="R50" s="179">
        <f t="shared" si="10"/>
        <v>0</v>
      </c>
      <c r="S50" s="287">
        <f t="shared" ca="1" si="11"/>
        <v>6</v>
      </c>
      <c r="T50" s="287" t="str">
        <f t="shared" si="12"/>
        <v/>
      </c>
      <c r="V50" s="287">
        <f t="shared" si="3"/>
        <v>0</v>
      </c>
      <c r="W50" s="287">
        <f>ROUND(Torque_2!L21,M$4)</f>
        <v>0</v>
      </c>
      <c r="X50" s="287">
        <f>ROUND(Torque_2!M21,M$4)</f>
        <v>0</v>
      </c>
      <c r="Y50" s="287" t="str">
        <f t="shared" ca="1" si="4"/>
        <v>± 0</v>
      </c>
      <c r="Z50" s="300" t="str">
        <f t="shared" si="13"/>
        <v/>
      </c>
    </row>
    <row r="51" spans="2:26" ht="15" customHeight="1">
      <c r="B51" s="672"/>
      <c r="C51" s="170" t="b">
        <f>IF(Torque_2!O22="",FALSE,TRUE)</f>
        <v>0</v>
      </c>
      <c r="D51" s="238">
        <f>Torque_2!A22</f>
        <v>0</v>
      </c>
      <c r="E51" s="170">
        <f>Torque_2!C22</f>
        <v>0</v>
      </c>
      <c r="F51" s="161">
        <f>Torque_2!O22</f>
        <v>0</v>
      </c>
      <c r="G51" s="163">
        <f>Torque_2!P22</f>
        <v>0</v>
      </c>
      <c r="H51" s="164">
        <f>Torque_2!Q22</f>
        <v>0</v>
      </c>
      <c r="I51" s="161">
        <f t="shared" si="5"/>
        <v>0</v>
      </c>
      <c r="J51" s="163">
        <f t="shared" si="1"/>
        <v>0</v>
      </c>
      <c r="K51" s="164">
        <f t="shared" si="1"/>
        <v>0</v>
      </c>
      <c r="L51" s="176" t="e">
        <f t="shared" si="6"/>
        <v>#VALUE!</v>
      </c>
      <c r="M51" s="162" t="e">
        <f t="shared" si="6"/>
        <v>#VALUE!</v>
      </c>
      <c r="N51" s="179" t="e">
        <f t="shared" si="6"/>
        <v>#VALUE!</v>
      </c>
      <c r="O51" s="176" t="e">
        <f t="shared" si="7"/>
        <v>#VALUE!</v>
      </c>
      <c r="P51" s="162" t="e">
        <f t="shared" si="8"/>
        <v>#VALUE!</v>
      </c>
      <c r="Q51" s="381">
        <f t="shared" si="9"/>
        <v>0</v>
      </c>
      <c r="R51" s="179">
        <f t="shared" si="10"/>
        <v>0</v>
      </c>
      <c r="S51" s="287">
        <f t="shared" ca="1" si="11"/>
        <v>6</v>
      </c>
      <c r="T51" s="287" t="str">
        <f t="shared" si="12"/>
        <v/>
      </c>
      <c r="V51" s="287">
        <f t="shared" si="3"/>
        <v>0</v>
      </c>
      <c r="W51" s="287">
        <f>ROUND(Torque_2!L22,M$4)</f>
        <v>0</v>
      </c>
      <c r="X51" s="287">
        <f>ROUND(Torque_2!M22,M$4)</f>
        <v>0</v>
      </c>
      <c r="Y51" s="287" t="str">
        <f t="shared" ca="1" si="4"/>
        <v>± 0</v>
      </c>
      <c r="Z51" s="300" t="str">
        <f t="shared" si="13"/>
        <v/>
      </c>
    </row>
    <row r="52" spans="2:26" ht="15" customHeight="1">
      <c r="B52" s="672"/>
      <c r="C52" s="224" t="b">
        <f>IF(Torque_2!O23="",FALSE,TRUE)</f>
        <v>0</v>
      </c>
      <c r="D52" s="240">
        <f>Torque_2!A23</f>
        <v>0</v>
      </c>
      <c r="E52" s="224">
        <f>Torque_2!C23</f>
        <v>0</v>
      </c>
      <c r="F52" s="225">
        <f>Torque_2!O23</f>
        <v>0</v>
      </c>
      <c r="G52" s="226">
        <f>Torque_2!P23</f>
        <v>0</v>
      </c>
      <c r="H52" s="227">
        <f>Torque_2!Q23</f>
        <v>0</v>
      </c>
      <c r="I52" s="225">
        <f t="shared" si="5"/>
        <v>0</v>
      </c>
      <c r="J52" s="226">
        <f t="shared" si="1"/>
        <v>0</v>
      </c>
      <c r="K52" s="227">
        <f t="shared" si="1"/>
        <v>0</v>
      </c>
      <c r="L52" s="228" t="e">
        <f t="shared" si="6"/>
        <v>#VALUE!</v>
      </c>
      <c r="M52" s="229" t="e">
        <f t="shared" si="6"/>
        <v>#VALUE!</v>
      </c>
      <c r="N52" s="230" t="e">
        <f t="shared" si="6"/>
        <v>#VALUE!</v>
      </c>
      <c r="O52" s="228" t="e">
        <f t="shared" si="7"/>
        <v>#VALUE!</v>
      </c>
      <c r="P52" s="229" t="e">
        <f t="shared" si="8"/>
        <v>#VALUE!</v>
      </c>
      <c r="Q52" s="382">
        <f t="shared" si="9"/>
        <v>0</v>
      </c>
      <c r="R52" s="230">
        <f t="shared" si="10"/>
        <v>0</v>
      </c>
      <c r="S52" s="287">
        <f t="shared" ca="1" si="11"/>
        <v>6</v>
      </c>
      <c r="T52" s="287" t="str">
        <f t="shared" si="12"/>
        <v/>
      </c>
      <c r="V52" s="287">
        <f t="shared" si="3"/>
        <v>0</v>
      </c>
      <c r="W52" s="287">
        <f>ROUND(Torque_2!L23,M$4)</f>
        <v>0</v>
      </c>
      <c r="X52" s="287">
        <f>ROUND(Torque_2!M23,M$4)</f>
        <v>0</v>
      </c>
      <c r="Y52" s="287" t="str">
        <f t="shared" ca="1" si="4"/>
        <v>± 0</v>
      </c>
      <c r="Z52" s="300" t="str">
        <f t="shared" si="13"/>
        <v/>
      </c>
    </row>
    <row r="53" spans="2:26" ht="15" customHeight="1">
      <c r="B53" s="672"/>
      <c r="C53" s="171" t="b">
        <f>IF(Torque_2!O24="",FALSE,TRUE)</f>
        <v>0</v>
      </c>
      <c r="D53" s="239">
        <f>Torque_2!A24</f>
        <v>0</v>
      </c>
      <c r="E53" s="171">
        <f>Torque_2!C24</f>
        <v>0</v>
      </c>
      <c r="F53" s="165">
        <f>Torque_2!O24</f>
        <v>0</v>
      </c>
      <c r="G53" s="167">
        <f>Torque_2!P24</f>
        <v>0</v>
      </c>
      <c r="H53" s="168">
        <f>Torque_2!Q24</f>
        <v>0</v>
      </c>
      <c r="I53" s="165">
        <f t="shared" si="5"/>
        <v>0</v>
      </c>
      <c r="J53" s="167">
        <f t="shared" si="1"/>
        <v>0</v>
      </c>
      <c r="K53" s="168">
        <f t="shared" si="1"/>
        <v>0</v>
      </c>
      <c r="L53" s="177" t="e">
        <f t="shared" ref="L53:N53" si="14">$J27*I53+$K27*I53^2+$L27*I53^3</f>
        <v>#VALUE!</v>
      </c>
      <c r="M53" s="166" t="e">
        <f t="shared" si="14"/>
        <v>#VALUE!</v>
      </c>
      <c r="N53" s="180" t="e">
        <f t="shared" si="14"/>
        <v>#VALUE!</v>
      </c>
      <c r="O53" s="177" t="e">
        <f t="shared" si="7"/>
        <v>#VALUE!</v>
      </c>
      <c r="P53" s="166" t="e">
        <f t="shared" si="8"/>
        <v>#VALUE!</v>
      </c>
      <c r="Q53" s="383">
        <f t="shared" si="9"/>
        <v>0</v>
      </c>
      <c r="R53" s="180">
        <f t="shared" si="10"/>
        <v>0</v>
      </c>
      <c r="S53" s="398">
        <f t="shared" ca="1" si="11"/>
        <v>6</v>
      </c>
      <c r="T53" s="343" t="str">
        <f t="shared" si="12"/>
        <v/>
      </c>
      <c r="V53" s="287">
        <f t="shared" si="3"/>
        <v>0</v>
      </c>
      <c r="W53" s="287">
        <f>ROUND(Torque_2!L24,M$4)</f>
        <v>0</v>
      </c>
      <c r="X53" s="287">
        <f>ROUND(Torque_2!M24,M$4)</f>
        <v>0</v>
      </c>
      <c r="Y53" s="287" t="str">
        <f t="shared" ca="1" si="4"/>
        <v>± 0</v>
      </c>
      <c r="Z53" s="300" t="str">
        <f t="shared" si="13"/>
        <v/>
      </c>
    </row>
    <row r="54" spans="2:26" ht="15" customHeight="1">
      <c r="B54" s="672" t="s">
        <v>352</v>
      </c>
      <c r="C54" s="185" t="b">
        <f>IF(Torque_2!R4="",FALSE,TRUE)</f>
        <v>0</v>
      </c>
      <c r="D54" s="223">
        <f>Torque_2!A4</f>
        <v>0</v>
      </c>
      <c r="E54" s="172">
        <f>Torque_2!C4</f>
        <v>0</v>
      </c>
      <c r="F54" s="157">
        <f>Torque_2!R4</f>
        <v>0</v>
      </c>
      <c r="G54" s="159">
        <f>Torque_2!S4</f>
        <v>0</v>
      </c>
      <c r="H54" s="160">
        <f>Torque_2!T4</f>
        <v>0</v>
      </c>
      <c r="I54" s="296"/>
      <c r="J54" s="297"/>
      <c r="K54" s="297"/>
      <c r="L54" s="297"/>
      <c r="M54" s="297"/>
      <c r="N54" s="297"/>
      <c r="O54" s="297"/>
      <c r="P54" s="297"/>
      <c r="Q54" s="297"/>
      <c r="R54" s="298"/>
      <c r="S54" s="395"/>
      <c r="T54" s="395"/>
      <c r="V54" s="299"/>
      <c r="W54" s="299"/>
      <c r="X54" s="299"/>
      <c r="Y54" s="299"/>
      <c r="Z54" s="299"/>
    </row>
    <row r="55" spans="2:26" ht="15" customHeight="1">
      <c r="B55" s="655"/>
      <c r="C55" s="170" t="b">
        <f>IF(Torque_2!R5="",FALSE,TRUE)</f>
        <v>0</v>
      </c>
      <c r="D55" s="238">
        <f>Torque_2!A5</f>
        <v>0</v>
      </c>
      <c r="E55" s="173">
        <f>Torque_2!C5</f>
        <v>0</v>
      </c>
      <c r="F55" s="161">
        <f>Torque_2!R5</f>
        <v>0</v>
      </c>
      <c r="G55" s="163">
        <f>Torque_2!S5</f>
        <v>0</v>
      </c>
      <c r="H55" s="164">
        <f>Torque_2!T5</f>
        <v>0</v>
      </c>
      <c r="I55" s="181"/>
      <c r="J55" s="182"/>
      <c r="K55" s="182"/>
      <c r="L55" s="182"/>
      <c r="M55" s="182"/>
      <c r="N55" s="182"/>
      <c r="O55" s="182"/>
      <c r="P55" s="182"/>
      <c r="Q55" s="182"/>
      <c r="R55" s="183"/>
      <c r="S55" s="299"/>
      <c r="T55" s="299"/>
      <c r="V55" s="299"/>
      <c r="W55" s="299"/>
      <c r="X55" s="299"/>
      <c r="Y55" s="299"/>
      <c r="Z55" s="299"/>
    </row>
    <row r="56" spans="2:26" ht="15" customHeight="1">
      <c r="B56" s="655"/>
      <c r="C56" s="171" t="b">
        <f>IF(Torque_2!R6="",FALSE,TRUE)</f>
        <v>0</v>
      </c>
      <c r="D56" s="239">
        <f>Torque_2!A6</f>
        <v>0</v>
      </c>
      <c r="E56" s="174">
        <f>Torque_2!C6</f>
        <v>0</v>
      </c>
      <c r="F56" s="165">
        <f>Torque_2!R6</f>
        <v>0</v>
      </c>
      <c r="G56" s="167">
        <f>Torque_2!S6</f>
        <v>0</v>
      </c>
      <c r="H56" s="168">
        <f>Torque_2!T6</f>
        <v>0</v>
      </c>
      <c r="I56" s="184"/>
      <c r="J56" s="252"/>
      <c r="K56" s="252"/>
      <c r="L56" s="252"/>
      <c r="M56" s="252"/>
      <c r="N56" s="252"/>
      <c r="O56" s="252"/>
      <c r="P56" s="252"/>
      <c r="Q56" s="379"/>
      <c r="R56" s="241"/>
      <c r="S56" s="396"/>
      <c r="T56" s="397"/>
      <c r="V56" s="299"/>
      <c r="W56" s="299"/>
      <c r="X56" s="299"/>
      <c r="Y56" s="299"/>
      <c r="Z56" s="299"/>
    </row>
    <row r="57" spans="2:26" ht="15" customHeight="1">
      <c r="B57" s="655" t="s">
        <v>353</v>
      </c>
      <c r="C57" s="169" t="b">
        <f>IF(Torque_2!R7="",FALSE,TRUE)</f>
        <v>0</v>
      </c>
      <c r="D57" s="223">
        <f>Torque_2!A7</f>
        <v>0</v>
      </c>
      <c r="E57" s="172">
        <f>Torque_2!C7</f>
        <v>0</v>
      </c>
      <c r="F57" s="157">
        <f>Torque_2!R7</f>
        <v>0</v>
      </c>
      <c r="G57" s="159">
        <f>Torque_2!S7</f>
        <v>0</v>
      </c>
      <c r="H57" s="160">
        <f>Torque_2!T7</f>
        <v>0</v>
      </c>
      <c r="I57" s="157">
        <f>F57-F$36</f>
        <v>0</v>
      </c>
      <c r="J57" s="159">
        <f t="shared" ref="J57:K74" si="15">G57-G$36</f>
        <v>0</v>
      </c>
      <c r="K57" s="160">
        <f t="shared" si="15"/>
        <v>0</v>
      </c>
      <c r="L57" s="175" t="e">
        <f>$P10*I57+$Q10*I57^2+$R10*I57^3</f>
        <v>#VALUE!</v>
      </c>
      <c r="M57" s="158" t="e">
        <f t="shared" ref="M57:N57" si="16">$P10*J57+$Q10*J57^2+$R10*J57^3</f>
        <v>#VALUE!</v>
      </c>
      <c r="N57" s="178" t="e">
        <f t="shared" si="16"/>
        <v>#VALUE!</v>
      </c>
      <c r="O57" s="175" t="e">
        <f>AVERAGE(L57:N57)</f>
        <v>#VALUE!</v>
      </c>
      <c r="P57" s="158" t="e">
        <f>STDEV(L57:N57)</f>
        <v>#VALUE!</v>
      </c>
      <c r="Q57" s="380">
        <f t="shared" ref="Q57:Q74" si="17">IF(OR(E57=0,C57=FALSE),0,ROUND(O57,M$4)-ROUND(E57,M$4))</f>
        <v>0</v>
      </c>
      <c r="R57" s="178">
        <f t="shared" ref="R57:R74" si="18">IF(OR(E57=0,C57=FALSE),0,(E57-O57)/E57*100)</f>
        <v>0</v>
      </c>
      <c r="S57" s="395"/>
      <c r="T57" s="395"/>
      <c r="V57" s="287">
        <f t="shared" ref="V57:V74" si="19">IF(C57=FALSE,0,ROUND(O57,M$4))</f>
        <v>0</v>
      </c>
      <c r="W57" s="300">
        <f>W36</f>
        <v>0</v>
      </c>
      <c r="X57" s="300">
        <f>X36</f>
        <v>0</v>
      </c>
      <c r="Y57" s="300" t="str">
        <f ca="1">Y36</f>
        <v>± 0</v>
      </c>
      <c r="Z57" s="300" t="str">
        <f>IF(G$4=TRUE,IF(AND(W57&lt;=V57,V57&lt;=X57),"PASS","FAIL"),"")</f>
        <v/>
      </c>
    </row>
    <row r="58" spans="2:26" ht="15" customHeight="1">
      <c r="B58" s="655"/>
      <c r="C58" s="170" t="b">
        <f>IF(Torque_2!R8="",FALSE,TRUE)</f>
        <v>0</v>
      </c>
      <c r="D58" s="238">
        <f>Torque_2!A8</f>
        <v>0</v>
      </c>
      <c r="E58" s="173">
        <f>Torque_2!C8</f>
        <v>0</v>
      </c>
      <c r="F58" s="161">
        <f>Torque_2!R8</f>
        <v>0</v>
      </c>
      <c r="G58" s="163">
        <f>Torque_2!S8</f>
        <v>0</v>
      </c>
      <c r="H58" s="164">
        <f>Torque_2!T8</f>
        <v>0</v>
      </c>
      <c r="I58" s="161">
        <f t="shared" ref="I58:I74" si="20">F58-F$36</f>
        <v>0</v>
      </c>
      <c r="J58" s="163">
        <f t="shared" si="15"/>
        <v>0</v>
      </c>
      <c r="K58" s="164">
        <f t="shared" si="15"/>
        <v>0</v>
      </c>
      <c r="L58" s="176" t="e">
        <f t="shared" ref="L58:N73" si="21">$P11*I58+$Q11*I58^2+$R11*I58^3</f>
        <v>#VALUE!</v>
      </c>
      <c r="M58" s="162" t="e">
        <f t="shared" si="21"/>
        <v>#VALUE!</v>
      </c>
      <c r="N58" s="179" t="e">
        <f t="shared" si="21"/>
        <v>#VALUE!</v>
      </c>
      <c r="O58" s="176" t="e">
        <f t="shared" ref="O58:O74" si="22">AVERAGE(L58:N58)</f>
        <v>#VALUE!</v>
      </c>
      <c r="P58" s="162" t="e">
        <f t="shared" ref="P58:P74" si="23">STDEV(L58:N58)</f>
        <v>#VALUE!</v>
      </c>
      <c r="Q58" s="381">
        <f t="shared" si="17"/>
        <v>0</v>
      </c>
      <c r="R58" s="179">
        <f t="shared" si="18"/>
        <v>0</v>
      </c>
      <c r="S58" s="300">
        <f t="shared" ref="S58:S74" ca="1" si="24">OFFSET($AG$77,COUNTIF($AF$78:$AF$84,"&lt;="&amp;ABS(R58)),0)+1</f>
        <v>6</v>
      </c>
      <c r="T58" s="300" t="str">
        <f t="shared" ref="T58:T74" si="25">IF(C58=TRUE,ABS(MAX(L58:N58)-MIN(L58:N58)),"")</f>
        <v/>
      </c>
      <c r="V58" s="287">
        <f t="shared" si="19"/>
        <v>0</v>
      </c>
      <c r="W58" s="300">
        <f t="shared" ref="W58:X74" si="26">W37</f>
        <v>0</v>
      </c>
      <c r="X58" s="300">
        <f t="shared" si="26"/>
        <v>0</v>
      </c>
      <c r="Y58" s="300" t="str">
        <f t="shared" ref="Y58" ca="1" si="27">Y37</f>
        <v>± 0</v>
      </c>
      <c r="Z58" s="300" t="str">
        <f t="shared" ref="Z58:Z74" si="28">IF(G$4=TRUE,IF(AND(W58&lt;=V58,V58&lt;=X58),"PASS","FAIL"),"")</f>
        <v/>
      </c>
    </row>
    <row r="59" spans="2:26" ht="15" customHeight="1">
      <c r="B59" s="655"/>
      <c r="C59" s="170" t="b">
        <f>IF(Torque_2!R9="",FALSE,TRUE)</f>
        <v>0</v>
      </c>
      <c r="D59" s="238">
        <f>Torque_2!A9</f>
        <v>0</v>
      </c>
      <c r="E59" s="173">
        <f>Torque_2!C9</f>
        <v>0</v>
      </c>
      <c r="F59" s="161">
        <f>Torque_2!R9</f>
        <v>0</v>
      </c>
      <c r="G59" s="163">
        <f>Torque_2!S9</f>
        <v>0</v>
      </c>
      <c r="H59" s="164">
        <f>Torque_2!T9</f>
        <v>0</v>
      </c>
      <c r="I59" s="161">
        <f t="shared" si="20"/>
        <v>0</v>
      </c>
      <c r="J59" s="163">
        <f t="shared" si="15"/>
        <v>0</v>
      </c>
      <c r="K59" s="164">
        <f t="shared" si="15"/>
        <v>0</v>
      </c>
      <c r="L59" s="176" t="e">
        <f t="shared" si="21"/>
        <v>#VALUE!</v>
      </c>
      <c r="M59" s="162" t="e">
        <f t="shared" si="21"/>
        <v>#VALUE!</v>
      </c>
      <c r="N59" s="179" t="e">
        <f t="shared" si="21"/>
        <v>#VALUE!</v>
      </c>
      <c r="O59" s="176" t="e">
        <f t="shared" si="22"/>
        <v>#VALUE!</v>
      </c>
      <c r="P59" s="162" t="e">
        <f t="shared" si="23"/>
        <v>#VALUE!</v>
      </c>
      <c r="Q59" s="381">
        <f t="shared" si="17"/>
        <v>0</v>
      </c>
      <c r="R59" s="179">
        <f t="shared" si="18"/>
        <v>0</v>
      </c>
      <c r="S59" s="300">
        <f t="shared" ca="1" si="24"/>
        <v>6</v>
      </c>
      <c r="T59" s="300" t="str">
        <f t="shared" si="25"/>
        <v/>
      </c>
      <c r="V59" s="287">
        <f t="shared" si="19"/>
        <v>0</v>
      </c>
      <c r="W59" s="300">
        <f t="shared" si="26"/>
        <v>0</v>
      </c>
      <c r="X59" s="300">
        <f t="shared" si="26"/>
        <v>0</v>
      </c>
      <c r="Y59" s="300" t="str">
        <f t="shared" ref="Y59" ca="1" si="29">Y38</f>
        <v>± 0</v>
      </c>
      <c r="Z59" s="300" t="str">
        <f t="shared" si="28"/>
        <v/>
      </c>
    </row>
    <row r="60" spans="2:26" ht="15" customHeight="1">
      <c r="B60" s="655"/>
      <c r="C60" s="170" t="b">
        <f>IF(Torque_2!R10="",FALSE,TRUE)</f>
        <v>0</v>
      </c>
      <c r="D60" s="238">
        <f>Torque_2!A10</f>
        <v>0</v>
      </c>
      <c r="E60" s="173">
        <f>Torque_2!C10</f>
        <v>0</v>
      </c>
      <c r="F60" s="161">
        <f>Torque_2!R10</f>
        <v>0</v>
      </c>
      <c r="G60" s="163">
        <f>Torque_2!S10</f>
        <v>0</v>
      </c>
      <c r="H60" s="164">
        <f>Torque_2!T10</f>
        <v>0</v>
      </c>
      <c r="I60" s="161">
        <f t="shared" si="20"/>
        <v>0</v>
      </c>
      <c r="J60" s="163">
        <f t="shared" si="15"/>
        <v>0</v>
      </c>
      <c r="K60" s="164">
        <f t="shared" si="15"/>
        <v>0</v>
      </c>
      <c r="L60" s="176" t="e">
        <f t="shared" si="21"/>
        <v>#VALUE!</v>
      </c>
      <c r="M60" s="162" t="e">
        <f t="shared" si="21"/>
        <v>#VALUE!</v>
      </c>
      <c r="N60" s="179" t="e">
        <f t="shared" si="21"/>
        <v>#VALUE!</v>
      </c>
      <c r="O60" s="176" t="e">
        <f t="shared" si="22"/>
        <v>#VALUE!</v>
      </c>
      <c r="P60" s="162" t="e">
        <f t="shared" si="23"/>
        <v>#VALUE!</v>
      </c>
      <c r="Q60" s="381">
        <f t="shared" si="17"/>
        <v>0</v>
      </c>
      <c r="R60" s="179">
        <f t="shared" si="18"/>
        <v>0</v>
      </c>
      <c r="S60" s="300">
        <f t="shared" ca="1" si="24"/>
        <v>6</v>
      </c>
      <c r="T60" s="300" t="str">
        <f t="shared" si="25"/>
        <v/>
      </c>
      <c r="V60" s="287">
        <f t="shared" si="19"/>
        <v>0</v>
      </c>
      <c r="W60" s="300">
        <f t="shared" si="26"/>
        <v>0</v>
      </c>
      <c r="X60" s="300">
        <f t="shared" si="26"/>
        <v>0</v>
      </c>
      <c r="Y60" s="300" t="str">
        <f t="shared" ref="Y60" ca="1" si="30">Y39</f>
        <v>± 0</v>
      </c>
      <c r="Z60" s="300" t="str">
        <f t="shared" si="28"/>
        <v/>
      </c>
    </row>
    <row r="61" spans="2:26" ht="15" customHeight="1">
      <c r="B61" s="655"/>
      <c r="C61" s="170" t="b">
        <f>IF(Torque_2!R11="",FALSE,TRUE)</f>
        <v>0</v>
      </c>
      <c r="D61" s="238">
        <f>Torque_2!A11</f>
        <v>0</v>
      </c>
      <c r="E61" s="173">
        <f>Torque_2!C11</f>
        <v>0</v>
      </c>
      <c r="F61" s="161">
        <f>Torque_2!R11</f>
        <v>0</v>
      </c>
      <c r="G61" s="163">
        <f>Torque_2!S11</f>
        <v>0</v>
      </c>
      <c r="H61" s="164">
        <f>Torque_2!T11</f>
        <v>0</v>
      </c>
      <c r="I61" s="161">
        <f t="shared" si="20"/>
        <v>0</v>
      </c>
      <c r="J61" s="163">
        <f t="shared" si="15"/>
        <v>0</v>
      </c>
      <c r="K61" s="164">
        <f t="shared" si="15"/>
        <v>0</v>
      </c>
      <c r="L61" s="176" t="e">
        <f t="shared" si="21"/>
        <v>#VALUE!</v>
      </c>
      <c r="M61" s="162" t="e">
        <f t="shared" si="21"/>
        <v>#VALUE!</v>
      </c>
      <c r="N61" s="179" t="e">
        <f t="shared" si="21"/>
        <v>#VALUE!</v>
      </c>
      <c r="O61" s="176" t="e">
        <f t="shared" si="22"/>
        <v>#VALUE!</v>
      </c>
      <c r="P61" s="162" t="e">
        <f t="shared" si="23"/>
        <v>#VALUE!</v>
      </c>
      <c r="Q61" s="381">
        <f t="shared" si="17"/>
        <v>0</v>
      </c>
      <c r="R61" s="179">
        <f t="shared" si="18"/>
        <v>0</v>
      </c>
      <c r="S61" s="300">
        <f t="shared" ca="1" si="24"/>
        <v>6</v>
      </c>
      <c r="T61" s="300" t="str">
        <f t="shared" si="25"/>
        <v/>
      </c>
      <c r="V61" s="287">
        <f t="shared" si="19"/>
        <v>0</v>
      </c>
      <c r="W61" s="300">
        <f t="shared" si="26"/>
        <v>0</v>
      </c>
      <c r="X61" s="300">
        <f t="shared" si="26"/>
        <v>0</v>
      </c>
      <c r="Y61" s="300" t="str">
        <f t="shared" ref="Y61" ca="1" si="31">Y40</f>
        <v>± 0</v>
      </c>
      <c r="Z61" s="300" t="str">
        <f t="shared" si="28"/>
        <v/>
      </c>
    </row>
    <row r="62" spans="2:26" ht="15" customHeight="1">
      <c r="B62" s="655"/>
      <c r="C62" s="170" t="b">
        <f>IF(Torque_2!R12="",FALSE,TRUE)</f>
        <v>0</v>
      </c>
      <c r="D62" s="238">
        <f>Torque_2!A12</f>
        <v>0</v>
      </c>
      <c r="E62" s="173">
        <f>Torque_2!C12</f>
        <v>0</v>
      </c>
      <c r="F62" s="161">
        <f>Torque_2!R12</f>
        <v>0</v>
      </c>
      <c r="G62" s="163">
        <f>Torque_2!S12</f>
        <v>0</v>
      </c>
      <c r="H62" s="164">
        <f>Torque_2!T12</f>
        <v>0</v>
      </c>
      <c r="I62" s="161">
        <f t="shared" si="20"/>
        <v>0</v>
      </c>
      <c r="J62" s="163">
        <f t="shared" si="15"/>
        <v>0</v>
      </c>
      <c r="K62" s="164">
        <f t="shared" si="15"/>
        <v>0</v>
      </c>
      <c r="L62" s="176" t="e">
        <f t="shared" si="21"/>
        <v>#VALUE!</v>
      </c>
      <c r="M62" s="162" t="e">
        <f t="shared" si="21"/>
        <v>#VALUE!</v>
      </c>
      <c r="N62" s="179" t="e">
        <f t="shared" si="21"/>
        <v>#VALUE!</v>
      </c>
      <c r="O62" s="176" t="e">
        <f t="shared" si="22"/>
        <v>#VALUE!</v>
      </c>
      <c r="P62" s="162" t="e">
        <f t="shared" si="23"/>
        <v>#VALUE!</v>
      </c>
      <c r="Q62" s="381">
        <f t="shared" si="17"/>
        <v>0</v>
      </c>
      <c r="R62" s="179">
        <f t="shared" si="18"/>
        <v>0</v>
      </c>
      <c r="S62" s="300">
        <f t="shared" ca="1" si="24"/>
        <v>6</v>
      </c>
      <c r="T62" s="300" t="str">
        <f t="shared" si="25"/>
        <v/>
      </c>
      <c r="V62" s="287">
        <f t="shared" si="19"/>
        <v>0</v>
      </c>
      <c r="W62" s="300">
        <f t="shared" si="26"/>
        <v>0</v>
      </c>
      <c r="X62" s="300">
        <f t="shared" si="26"/>
        <v>0</v>
      </c>
      <c r="Y62" s="300" t="str">
        <f t="shared" ref="Y62" ca="1" si="32">Y41</f>
        <v>± 0</v>
      </c>
      <c r="Z62" s="300" t="str">
        <f t="shared" si="28"/>
        <v/>
      </c>
    </row>
    <row r="63" spans="2:26" ht="15" customHeight="1">
      <c r="B63" s="655"/>
      <c r="C63" s="170" t="b">
        <f>IF(Torque_2!R13="",FALSE,TRUE)</f>
        <v>0</v>
      </c>
      <c r="D63" s="238">
        <f>Torque_2!A13</f>
        <v>0</v>
      </c>
      <c r="E63" s="173">
        <f>Torque_2!C13</f>
        <v>0</v>
      </c>
      <c r="F63" s="161">
        <f>Torque_2!R13</f>
        <v>0</v>
      </c>
      <c r="G63" s="163">
        <f>Torque_2!S13</f>
        <v>0</v>
      </c>
      <c r="H63" s="164">
        <f>Torque_2!T13</f>
        <v>0</v>
      </c>
      <c r="I63" s="161">
        <f t="shared" si="20"/>
        <v>0</v>
      </c>
      <c r="J63" s="163">
        <f t="shared" si="15"/>
        <v>0</v>
      </c>
      <c r="K63" s="164">
        <f t="shared" si="15"/>
        <v>0</v>
      </c>
      <c r="L63" s="176" t="e">
        <f t="shared" si="21"/>
        <v>#VALUE!</v>
      </c>
      <c r="M63" s="162" t="e">
        <f t="shared" si="21"/>
        <v>#VALUE!</v>
      </c>
      <c r="N63" s="179" t="e">
        <f t="shared" si="21"/>
        <v>#VALUE!</v>
      </c>
      <c r="O63" s="176" t="e">
        <f t="shared" si="22"/>
        <v>#VALUE!</v>
      </c>
      <c r="P63" s="162" t="e">
        <f t="shared" si="23"/>
        <v>#VALUE!</v>
      </c>
      <c r="Q63" s="381">
        <f t="shared" si="17"/>
        <v>0</v>
      </c>
      <c r="R63" s="179">
        <f t="shared" si="18"/>
        <v>0</v>
      </c>
      <c r="S63" s="300">
        <f t="shared" ca="1" si="24"/>
        <v>6</v>
      </c>
      <c r="T63" s="300" t="str">
        <f t="shared" si="25"/>
        <v/>
      </c>
      <c r="V63" s="287">
        <f t="shared" si="19"/>
        <v>0</v>
      </c>
      <c r="W63" s="300">
        <f t="shared" si="26"/>
        <v>0</v>
      </c>
      <c r="X63" s="300">
        <f t="shared" si="26"/>
        <v>0</v>
      </c>
      <c r="Y63" s="300" t="str">
        <f t="shared" ref="Y63" ca="1" si="33">Y42</f>
        <v>± 0</v>
      </c>
      <c r="Z63" s="300" t="str">
        <f t="shared" si="28"/>
        <v/>
      </c>
    </row>
    <row r="64" spans="2:26" ht="15" customHeight="1">
      <c r="B64" s="655"/>
      <c r="C64" s="170" t="b">
        <f>IF(Torque_2!R14="",FALSE,TRUE)</f>
        <v>0</v>
      </c>
      <c r="D64" s="238">
        <f>Torque_2!A14</f>
        <v>0</v>
      </c>
      <c r="E64" s="173">
        <f>Torque_2!C14</f>
        <v>0</v>
      </c>
      <c r="F64" s="161">
        <f>Torque_2!R14</f>
        <v>0</v>
      </c>
      <c r="G64" s="163">
        <f>Torque_2!S14</f>
        <v>0</v>
      </c>
      <c r="H64" s="164">
        <f>Torque_2!T14</f>
        <v>0</v>
      </c>
      <c r="I64" s="161">
        <f t="shared" si="20"/>
        <v>0</v>
      </c>
      <c r="J64" s="163">
        <f t="shared" si="15"/>
        <v>0</v>
      </c>
      <c r="K64" s="164">
        <f t="shared" si="15"/>
        <v>0</v>
      </c>
      <c r="L64" s="176" t="e">
        <f t="shared" si="21"/>
        <v>#VALUE!</v>
      </c>
      <c r="M64" s="162" t="e">
        <f t="shared" si="21"/>
        <v>#VALUE!</v>
      </c>
      <c r="N64" s="179" t="e">
        <f t="shared" si="21"/>
        <v>#VALUE!</v>
      </c>
      <c r="O64" s="176" t="e">
        <f t="shared" si="22"/>
        <v>#VALUE!</v>
      </c>
      <c r="P64" s="162" t="e">
        <f t="shared" si="23"/>
        <v>#VALUE!</v>
      </c>
      <c r="Q64" s="381">
        <f t="shared" si="17"/>
        <v>0</v>
      </c>
      <c r="R64" s="179">
        <f t="shared" si="18"/>
        <v>0</v>
      </c>
      <c r="S64" s="300">
        <f t="shared" ca="1" si="24"/>
        <v>6</v>
      </c>
      <c r="T64" s="300" t="str">
        <f t="shared" si="25"/>
        <v/>
      </c>
      <c r="V64" s="287">
        <f t="shared" si="19"/>
        <v>0</v>
      </c>
      <c r="W64" s="300">
        <f t="shared" si="26"/>
        <v>0</v>
      </c>
      <c r="X64" s="300">
        <f t="shared" si="26"/>
        <v>0</v>
      </c>
      <c r="Y64" s="300" t="str">
        <f t="shared" ref="Y64" ca="1" si="34">Y43</f>
        <v>± 0</v>
      </c>
      <c r="Z64" s="300" t="str">
        <f t="shared" si="28"/>
        <v/>
      </c>
    </row>
    <row r="65" spans="1:33" ht="15" customHeight="1">
      <c r="B65" s="655"/>
      <c r="C65" s="170" t="b">
        <f>IF(Torque_2!R15="",FALSE,TRUE)</f>
        <v>0</v>
      </c>
      <c r="D65" s="238">
        <f>Torque_2!A15</f>
        <v>0</v>
      </c>
      <c r="E65" s="173">
        <f>Torque_2!C15</f>
        <v>0</v>
      </c>
      <c r="F65" s="161">
        <f>Torque_2!R15</f>
        <v>0</v>
      </c>
      <c r="G65" s="163">
        <f>Torque_2!S15</f>
        <v>0</v>
      </c>
      <c r="H65" s="164">
        <f>Torque_2!T15</f>
        <v>0</v>
      </c>
      <c r="I65" s="161">
        <f t="shared" si="20"/>
        <v>0</v>
      </c>
      <c r="J65" s="163">
        <f t="shared" si="15"/>
        <v>0</v>
      </c>
      <c r="K65" s="164">
        <f t="shared" si="15"/>
        <v>0</v>
      </c>
      <c r="L65" s="176" t="e">
        <f t="shared" si="21"/>
        <v>#VALUE!</v>
      </c>
      <c r="M65" s="162" t="e">
        <f t="shared" si="21"/>
        <v>#VALUE!</v>
      </c>
      <c r="N65" s="179" t="e">
        <f t="shared" si="21"/>
        <v>#VALUE!</v>
      </c>
      <c r="O65" s="176" t="e">
        <f t="shared" si="22"/>
        <v>#VALUE!</v>
      </c>
      <c r="P65" s="162" t="e">
        <f t="shared" si="23"/>
        <v>#VALUE!</v>
      </c>
      <c r="Q65" s="381">
        <f t="shared" si="17"/>
        <v>0</v>
      </c>
      <c r="R65" s="179">
        <f t="shared" si="18"/>
        <v>0</v>
      </c>
      <c r="S65" s="300">
        <f t="shared" ca="1" si="24"/>
        <v>6</v>
      </c>
      <c r="T65" s="300" t="str">
        <f t="shared" si="25"/>
        <v/>
      </c>
      <c r="V65" s="287">
        <f t="shared" si="19"/>
        <v>0</v>
      </c>
      <c r="W65" s="300">
        <f t="shared" si="26"/>
        <v>0</v>
      </c>
      <c r="X65" s="300">
        <f t="shared" si="26"/>
        <v>0</v>
      </c>
      <c r="Y65" s="300" t="str">
        <f t="shared" ref="Y65" ca="1" si="35">Y44</f>
        <v>± 0</v>
      </c>
      <c r="Z65" s="300" t="str">
        <f t="shared" si="28"/>
        <v/>
      </c>
    </row>
    <row r="66" spans="1:33" ht="15" customHeight="1">
      <c r="B66" s="655"/>
      <c r="C66" s="170" t="b">
        <f>IF(Torque_2!R16="",FALSE,TRUE)</f>
        <v>0</v>
      </c>
      <c r="D66" s="238">
        <f>Torque_2!A16</f>
        <v>0</v>
      </c>
      <c r="E66" s="173">
        <f>Torque_2!C16</f>
        <v>0</v>
      </c>
      <c r="F66" s="161">
        <f>Torque_2!R16</f>
        <v>0</v>
      </c>
      <c r="G66" s="163">
        <f>Torque_2!S16</f>
        <v>0</v>
      </c>
      <c r="H66" s="164">
        <f>Torque_2!T16</f>
        <v>0</v>
      </c>
      <c r="I66" s="161">
        <f t="shared" si="20"/>
        <v>0</v>
      </c>
      <c r="J66" s="163">
        <f t="shared" si="15"/>
        <v>0</v>
      </c>
      <c r="K66" s="164">
        <f t="shared" si="15"/>
        <v>0</v>
      </c>
      <c r="L66" s="176" t="e">
        <f t="shared" si="21"/>
        <v>#VALUE!</v>
      </c>
      <c r="M66" s="162" t="e">
        <f t="shared" si="21"/>
        <v>#VALUE!</v>
      </c>
      <c r="N66" s="179" t="e">
        <f t="shared" si="21"/>
        <v>#VALUE!</v>
      </c>
      <c r="O66" s="176" t="e">
        <f t="shared" si="22"/>
        <v>#VALUE!</v>
      </c>
      <c r="P66" s="162" t="e">
        <f t="shared" si="23"/>
        <v>#VALUE!</v>
      </c>
      <c r="Q66" s="381">
        <f t="shared" si="17"/>
        <v>0</v>
      </c>
      <c r="R66" s="179">
        <f t="shared" si="18"/>
        <v>0</v>
      </c>
      <c r="S66" s="300">
        <f t="shared" ca="1" si="24"/>
        <v>6</v>
      </c>
      <c r="T66" s="300" t="str">
        <f t="shared" si="25"/>
        <v/>
      </c>
      <c r="V66" s="287">
        <f t="shared" si="19"/>
        <v>0</v>
      </c>
      <c r="W66" s="300">
        <f t="shared" si="26"/>
        <v>0</v>
      </c>
      <c r="X66" s="300">
        <f t="shared" si="26"/>
        <v>0</v>
      </c>
      <c r="Y66" s="300" t="str">
        <f t="shared" ref="Y66" ca="1" si="36">Y45</f>
        <v>± 0</v>
      </c>
      <c r="Z66" s="300" t="str">
        <f t="shared" si="28"/>
        <v/>
      </c>
    </row>
    <row r="67" spans="1:33" ht="15" customHeight="1">
      <c r="B67" s="655"/>
      <c r="C67" s="170" t="b">
        <f>IF(Torque_2!R17="",FALSE,TRUE)</f>
        <v>0</v>
      </c>
      <c r="D67" s="238">
        <f>Torque_2!A17</f>
        <v>0</v>
      </c>
      <c r="E67" s="173">
        <f>Torque_2!C17</f>
        <v>0</v>
      </c>
      <c r="F67" s="161">
        <f>Torque_2!R17</f>
        <v>0</v>
      </c>
      <c r="G67" s="163">
        <f>Torque_2!S17</f>
        <v>0</v>
      </c>
      <c r="H67" s="164">
        <f>Torque_2!T17</f>
        <v>0</v>
      </c>
      <c r="I67" s="161">
        <f t="shared" si="20"/>
        <v>0</v>
      </c>
      <c r="J67" s="163">
        <f t="shared" si="15"/>
        <v>0</v>
      </c>
      <c r="K67" s="164">
        <f t="shared" si="15"/>
        <v>0</v>
      </c>
      <c r="L67" s="176" t="e">
        <f t="shared" si="21"/>
        <v>#VALUE!</v>
      </c>
      <c r="M67" s="162" t="e">
        <f t="shared" si="21"/>
        <v>#VALUE!</v>
      </c>
      <c r="N67" s="179" t="e">
        <f t="shared" si="21"/>
        <v>#VALUE!</v>
      </c>
      <c r="O67" s="176" t="e">
        <f t="shared" si="22"/>
        <v>#VALUE!</v>
      </c>
      <c r="P67" s="162" t="e">
        <f t="shared" si="23"/>
        <v>#VALUE!</v>
      </c>
      <c r="Q67" s="381">
        <f t="shared" si="17"/>
        <v>0</v>
      </c>
      <c r="R67" s="179">
        <f t="shared" si="18"/>
        <v>0</v>
      </c>
      <c r="S67" s="300">
        <f t="shared" ca="1" si="24"/>
        <v>6</v>
      </c>
      <c r="T67" s="300" t="str">
        <f t="shared" si="25"/>
        <v/>
      </c>
      <c r="V67" s="287">
        <f t="shared" si="19"/>
        <v>0</v>
      </c>
      <c r="W67" s="300">
        <f t="shared" si="26"/>
        <v>0</v>
      </c>
      <c r="X67" s="300">
        <f t="shared" si="26"/>
        <v>0</v>
      </c>
      <c r="Y67" s="300" t="str">
        <f t="shared" ref="Y67" ca="1" si="37">Y46</f>
        <v>± 0</v>
      </c>
      <c r="Z67" s="300" t="str">
        <f t="shared" si="28"/>
        <v/>
      </c>
    </row>
    <row r="68" spans="1:33" ht="15" customHeight="1">
      <c r="B68" s="655"/>
      <c r="C68" s="170" t="b">
        <f>IF(Torque_2!R18="",FALSE,TRUE)</f>
        <v>0</v>
      </c>
      <c r="D68" s="238">
        <f>Torque_2!A18</f>
        <v>0</v>
      </c>
      <c r="E68" s="173">
        <f>Torque_2!C18</f>
        <v>0</v>
      </c>
      <c r="F68" s="161">
        <f>Torque_2!R18</f>
        <v>0</v>
      </c>
      <c r="G68" s="163">
        <f>Torque_2!S18</f>
        <v>0</v>
      </c>
      <c r="H68" s="164">
        <f>Torque_2!T18</f>
        <v>0</v>
      </c>
      <c r="I68" s="161">
        <f t="shared" si="20"/>
        <v>0</v>
      </c>
      <c r="J68" s="163">
        <f t="shared" si="15"/>
        <v>0</v>
      </c>
      <c r="K68" s="164">
        <f t="shared" si="15"/>
        <v>0</v>
      </c>
      <c r="L68" s="176" t="e">
        <f t="shared" si="21"/>
        <v>#VALUE!</v>
      </c>
      <c r="M68" s="162" t="e">
        <f t="shared" si="21"/>
        <v>#VALUE!</v>
      </c>
      <c r="N68" s="179" t="e">
        <f t="shared" si="21"/>
        <v>#VALUE!</v>
      </c>
      <c r="O68" s="176" t="e">
        <f t="shared" si="22"/>
        <v>#VALUE!</v>
      </c>
      <c r="P68" s="162" t="e">
        <f t="shared" si="23"/>
        <v>#VALUE!</v>
      </c>
      <c r="Q68" s="381">
        <f t="shared" si="17"/>
        <v>0</v>
      </c>
      <c r="R68" s="179">
        <f t="shared" si="18"/>
        <v>0</v>
      </c>
      <c r="S68" s="300">
        <f t="shared" ca="1" si="24"/>
        <v>6</v>
      </c>
      <c r="T68" s="300" t="str">
        <f t="shared" si="25"/>
        <v/>
      </c>
      <c r="V68" s="287">
        <f t="shared" si="19"/>
        <v>0</v>
      </c>
      <c r="W68" s="300">
        <f t="shared" si="26"/>
        <v>0</v>
      </c>
      <c r="X68" s="300">
        <f t="shared" si="26"/>
        <v>0</v>
      </c>
      <c r="Y68" s="300" t="str">
        <f t="shared" ref="Y68" ca="1" si="38">Y47</f>
        <v>± 0</v>
      </c>
      <c r="Z68" s="300" t="str">
        <f t="shared" si="28"/>
        <v/>
      </c>
    </row>
    <row r="69" spans="1:33" ht="15" customHeight="1">
      <c r="B69" s="655"/>
      <c r="C69" s="170" t="b">
        <f>IF(Torque_2!R19="",FALSE,TRUE)</f>
        <v>0</v>
      </c>
      <c r="D69" s="238">
        <f>Torque_2!A19</f>
        <v>0</v>
      </c>
      <c r="E69" s="173">
        <f>Torque_2!C19</f>
        <v>0</v>
      </c>
      <c r="F69" s="161">
        <f>Torque_2!R19</f>
        <v>0</v>
      </c>
      <c r="G69" s="163">
        <f>Torque_2!S19</f>
        <v>0</v>
      </c>
      <c r="H69" s="164">
        <f>Torque_2!T19</f>
        <v>0</v>
      </c>
      <c r="I69" s="161">
        <f t="shared" si="20"/>
        <v>0</v>
      </c>
      <c r="J69" s="163">
        <f t="shared" si="15"/>
        <v>0</v>
      </c>
      <c r="K69" s="164">
        <f t="shared" si="15"/>
        <v>0</v>
      </c>
      <c r="L69" s="176" t="e">
        <f t="shared" si="21"/>
        <v>#VALUE!</v>
      </c>
      <c r="M69" s="162" t="e">
        <f t="shared" si="21"/>
        <v>#VALUE!</v>
      </c>
      <c r="N69" s="179" t="e">
        <f t="shared" si="21"/>
        <v>#VALUE!</v>
      </c>
      <c r="O69" s="176" t="e">
        <f t="shared" si="22"/>
        <v>#VALUE!</v>
      </c>
      <c r="P69" s="162" t="e">
        <f t="shared" si="23"/>
        <v>#VALUE!</v>
      </c>
      <c r="Q69" s="381">
        <f t="shared" si="17"/>
        <v>0</v>
      </c>
      <c r="R69" s="179">
        <f t="shared" si="18"/>
        <v>0</v>
      </c>
      <c r="S69" s="300">
        <f t="shared" ca="1" si="24"/>
        <v>6</v>
      </c>
      <c r="T69" s="300" t="str">
        <f t="shared" si="25"/>
        <v/>
      </c>
      <c r="V69" s="287">
        <f t="shared" si="19"/>
        <v>0</v>
      </c>
      <c r="W69" s="300">
        <f t="shared" si="26"/>
        <v>0</v>
      </c>
      <c r="X69" s="300">
        <f t="shared" si="26"/>
        <v>0</v>
      </c>
      <c r="Y69" s="300" t="str">
        <f t="shared" ref="Y69" ca="1" si="39">Y48</f>
        <v>± 0</v>
      </c>
      <c r="Z69" s="300" t="str">
        <f t="shared" si="28"/>
        <v/>
      </c>
    </row>
    <row r="70" spans="1:33" ht="15" customHeight="1">
      <c r="B70" s="655"/>
      <c r="C70" s="170" t="b">
        <f>IF(Torque_2!R20="",FALSE,TRUE)</f>
        <v>0</v>
      </c>
      <c r="D70" s="238">
        <f>Torque_2!A20</f>
        <v>0</v>
      </c>
      <c r="E70" s="173">
        <f>Torque_2!C20</f>
        <v>0</v>
      </c>
      <c r="F70" s="161">
        <f>Torque_2!R20</f>
        <v>0</v>
      </c>
      <c r="G70" s="163">
        <f>Torque_2!S20</f>
        <v>0</v>
      </c>
      <c r="H70" s="164">
        <f>Torque_2!T20</f>
        <v>0</v>
      </c>
      <c r="I70" s="161">
        <f t="shared" si="20"/>
        <v>0</v>
      </c>
      <c r="J70" s="163">
        <f t="shared" si="15"/>
        <v>0</v>
      </c>
      <c r="K70" s="164">
        <f t="shared" si="15"/>
        <v>0</v>
      </c>
      <c r="L70" s="176" t="e">
        <f t="shared" si="21"/>
        <v>#VALUE!</v>
      </c>
      <c r="M70" s="162" t="e">
        <f t="shared" si="21"/>
        <v>#VALUE!</v>
      </c>
      <c r="N70" s="179" t="e">
        <f t="shared" si="21"/>
        <v>#VALUE!</v>
      </c>
      <c r="O70" s="176" t="e">
        <f t="shared" si="22"/>
        <v>#VALUE!</v>
      </c>
      <c r="P70" s="162" t="e">
        <f t="shared" si="23"/>
        <v>#VALUE!</v>
      </c>
      <c r="Q70" s="381">
        <f t="shared" si="17"/>
        <v>0</v>
      </c>
      <c r="R70" s="179">
        <f t="shared" si="18"/>
        <v>0</v>
      </c>
      <c r="S70" s="300">
        <f t="shared" ca="1" si="24"/>
        <v>6</v>
      </c>
      <c r="T70" s="300" t="str">
        <f t="shared" si="25"/>
        <v/>
      </c>
      <c r="V70" s="287">
        <f t="shared" si="19"/>
        <v>0</v>
      </c>
      <c r="W70" s="300">
        <f t="shared" si="26"/>
        <v>0</v>
      </c>
      <c r="X70" s="300">
        <f t="shared" si="26"/>
        <v>0</v>
      </c>
      <c r="Y70" s="300" t="str">
        <f t="shared" ref="Y70" ca="1" si="40">Y49</f>
        <v>± 0</v>
      </c>
      <c r="Z70" s="300" t="str">
        <f t="shared" si="28"/>
        <v/>
      </c>
    </row>
    <row r="71" spans="1:33" ht="15" customHeight="1">
      <c r="B71" s="655"/>
      <c r="C71" s="170" t="b">
        <f>IF(Torque_2!R21="",FALSE,TRUE)</f>
        <v>0</v>
      </c>
      <c r="D71" s="238">
        <f>Torque_2!A21</f>
        <v>0</v>
      </c>
      <c r="E71" s="173">
        <f>Torque_2!C21</f>
        <v>0</v>
      </c>
      <c r="F71" s="161">
        <f>Torque_2!R21</f>
        <v>0</v>
      </c>
      <c r="G71" s="163">
        <f>Torque_2!S21</f>
        <v>0</v>
      </c>
      <c r="H71" s="164">
        <f>Torque_2!T21</f>
        <v>0</v>
      </c>
      <c r="I71" s="161">
        <f t="shared" si="20"/>
        <v>0</v>
      </c>
      <c r="J71" s="163">
        <f t="shared" si="15"/>
        <v>0</v>
      </c>
      <c r="K71" s="164">
        <f t="shared" si="15"/>
        <v>0</v>
      </c>
      <c r="L71" s="176" t="e">
        <f t="shared" si="21"/>
        <v>#VALUE!</v>
      </c>
      <c r="M71" s="162" t="e">
        <f t="shared" si="21"/>
        <v>#VALUE!</v>
      </c>
      <c r="N71" s="179" t="e">
        <f t="shared" si="21"/>
        <v>#VALUE!</v>
      </c>
      <c r="O71" s="176" t="e">
        <f t="shared" si="22"/>
        <v>#VALUE!</v>
      </c>
      <c r="P71" s="162" t="e">
        <f t="shared" si="23"/>
        <v>#VALUE!</v>
      </c>
      <c r="Q71" s="381">
        <f t="shared" si="17"/>
        <v>0</v>
      </c>
      <c r="R71" s="179">
        <f t="shared" si="18"/>
        <v>0</v>
      </c>
      <c r="S71" s="300">
        <f t="shared" ca="1" si="24"/>
        <v>6</v>
      </c>
      <c r="T71" s="300" t="str">
        <f t="shared" si="25"/>
        <v/>
      </c>
      <c r="V71" s="287">
        <f t="shared" si="19"/>
        <v>0</v>
      </c>
      <c r="W71" s="300">
        <f t="shared" si="26"/>
        <v>0</v>
      </c>
      <c r="X71" s="300">
        <f t="shared" si="26"/>
        <v>0</v>
      </c>
      <c r="Y71" s="300" t="str">
        <f t="shared" ref="Y71" ca="1" si="41">Y50</f>
        <v>± 0</v>
      </c>
      <c r="Z71" s="300" t="str">
        <f t="shared" si="28"/>
        <v/>
      </c>
    </row>
    <row r="72" spans="1:33" ht="15" customHeight="1">
      <c r="B72" s="655"/>
      <c r="C72" s="170" t="b">
        <f>IF(Torque_2!R22="",FALSE,TRUE)</f>
        <v>0</v>
      </c>
      <c r="D72" s="238">
        <f>Torque_2!A22</f>
        <v>0</v>
      </c>
      <c r="E72" s="173">
        <f>Torque_2!C22</f>
        <v>0</v>
      </c>
      <c r="F72" s="161">
        <f>Torque_2!R22</f>
        <v>0</v>
      </c>
      <c r="G72" s="163">
        <f>Torque_2!S22</f>
        <v>0</v>
      </c>
      <c r="H72" s="164">
        <f>Torque_2!T22</f>
        <v>0</v>
      </c>
      <c r="I72" s="161">
        <f t="shared" si="20"/>
        <v>0</v>
      </c>
      <c r="J72" s="163">
        <f t="shared" si="15"/>
        <v>0</v>
      </c>
      <c r="K72" s="164">
        <f t="shared" si="15"/>
        <v>0</v>
      </c>
      <c r="L72" s="176" t="e">
        <f t="shared" si="21"/>
        <v>#VALUE!</v>
      </c>
      <c r="M72" s="162" t="e">
        <f t="shared" si="21"/>
        <v>#VALUE!</v>
      </c>
      <c r="N72" s="179" t="e">
        <f t="shared" si="21"/>
        <v>#VALUE!</v>
      </c>
      <c r="O72" s="176" t="e">
        <f t="shared" si="22"/>
        <v>#VALUE!</v>
      </c>
      <c r="P72" s="162" t="e">
        <f t="shared" si="23"/>
        <v>#VALUE!</v>
      </c>
      <c r="Q72" s="381">
        <f t="shared" si="17"/>
        <v>0</v>
      </c>
      <c r="R72" s="179">
        <f t="shared" si="18"/>
        <v>0</v>
      </c>
      <c r="S72" s="300">
        <f t="shared" ca="1" si="24"/>
        <v>6</v>
      </c>
      <c r="T72" s="300" t="str">
        <f t="shared" si="25"/>
        <v/>
      </c>
      <c r="V72" s="287">
        <f t="shared" si="19"/>
        <v>0</v>
      </c>
      <c r="W72" s="300">
        <f t="shared" si="26"/>
        <v>0</v>
      </c>
      <c r="X72" s="300">
        <f t="shared" si="26"/>
        <v>0</v>
      </c>
      <c r="Y72" s="300" t="str">
        <f t="shared" ref="Y72" ca="1" si="42">Y51</f>
        <v>± 0</v>
      </c>
      <c r="Z72" s="300" t="str">
        <f t="shared" si="28"/>
        <v/>
      </c>
    </row>
    <row r="73" spans="1:33" ht="15" customHeight="1">
      <c r="B73" s="655"/>
      <c r="C73" s="170" t="b">
        <f>IF(Torque_2!R23="",FALSE,TRUE)</f>
        <v>0</v>
      </c>
      <c r="D73" s="238">
        <f>Torque_2!A23</f>
        <v>0</v>
      </c>
      <c r="E73" s="173">
        <f>Torque_2!C23</f>
        <v>0</v>
      </c>
      <c r="F73" s="161">
        <f>Torque_2!R23</f>
        <v>0</v>
      </c>
      <c r="G73" s="163">
        <f>Torque_2!S23</f>
        <v>0</v>
      </c>
      <c r="H73" s="164">
        <f>Torque_2!T23</f>
        <v>0</v>
      </c>
      <c r="I73" s="225">
        <f t="shared" si="20"/>
        <v>0</v>
      </c>
      <c r="J73" s="226">
        <f t="shared" si="15"/>
        <v>0</v>
      </c>
      <c r="K73" s="227">
        <f t="shared" si="15"/>
        <v>0</v>
      </c>
      <c r="L73" s="228" t="e">
        <f t="shared" si="21"/>
        <v>#VALUE!</v>
      </c>
      <c r="M73" s="229" t="e">
        <f t="shared" si="21"/>
        <v>#VALUE!</v>
      </c>
      <c r="N73" s="230" t="e">
        <f t="shared" si="21"/>
        <v>#VALUE!</v>
      </c>
      <c r="O73" s="228" t="e">
        <f t="shared" si="22"/>
        <v>#VALUE!</v>
      </c>
      <c r="P73" s="229" t="e">
        <f t="shared" si="23"/>
        <v>#VALUE!</v>
      </c>
      <c r="Q73" s="382">
        <f t="shared" si="17"/>
        <v>0</v>
      </c>
      <c r="R73" s="230">
        <f t="shared" si="18"/>
        <v>0</v>
      </c>
      <c r="S73" s="300">
        <f t="shared" ca="1" si="24"/>
        <v>6</v>
      </c>
      <c r="T73" s="300" t="str">
        <f t="shared" si="25"/>
        <v/>
      </c>
      <c r="V73" s="287">
        <f t="shared" si="19"/>
        <v>0</v>
      </c>
      <c r="W73" s="300">
        <f t="shared" si="26"/>
        <v>0</v>
      </c>
      <c r="X73" s="300">
        <f t="shared" si="26"/>
        <v>0</v>
      </c>
      <c r="Y73" s="300" t="str">
        <f t="shared" ref="Y73" ca="1" si="43">Y52</f>
        <v>± 0</v>
      </c>
      <c r="Z73" s="300" t="str">
        <f t="shared" si="28"/>
        <v/>
      </c>
    </row>
    <row r="74" spans="1:33" ht="15" customHeight="1">
      <c r="B74" s="655"/>
      <c r="C74" s="171" t="b">
        <f>IF(Torque_2!R24="",FALSE,TRUE)</f>
        <v>0</v>
      </c>
      <c r="D74" s="239">
        <f>Torque_2!A24</f>
        <v>0</v>
      </c>
      <c r="E74" s="174">
        <f>Torque_2!C24</f>
        <v>0</v>
      </c>
      <c r="F74" s="165">
        <f>Torque_2!R24</f>
        <v>0</v>
      </c>
      <c r="G74" s="167">
        <f>Torque_2!S24</f>
        <v>0</v>
      </c>
      <c r="H74" s="168">
        <f>Torque_2!T24</f>
        <v>0</v>
      </c>
      <c r="I74" s="165">
        <f t="shared" si="20"/>
        <v>0</v>
      </c>
      <c r="J74" s="167">
        <f t="shared" si="15"/>
        <v>0</v>
      </c>
      <c r="K74" s="168">
        <f t="shared" si="15"/>
        <v>0</v>
      </c>
      <c r="L74" s="177" t="e">
        <f t="shared" ref="L74:N74" si="44">$P27*I74+$Q27*I74^2+$R27*I74^3</f>
        <v>#VALUE!</v>
      </c>
      <c r="M74" s="166" t="e">
        <f t="shared" si="44"/>
        <v>#VALUE!</v>
      </c>
      <c r="N74" s="180" t="e">
        <f t="shared" si="44"/>
        <v>#VALUE!</v>
      </c>
      <c r="O74" s="177" t="e">
        <f t="shared" si="22"/>
        <v>#VALUE!</v>
      </c>
      <c r="P74" s="166" t="e">
        <f t="shared" si="23"/>
        <v>#VALUE!</v>
      </c>
      <c r="Q74" s="383">
        <f t="shared" si="17"/>
        <v>0</v>
      </c>
      <c r="R74" s="180">
        <f t="shared" si="18"/>
        <v>0</v>
      </c>
      <c r="S74" s="300">
        <f t="shared" ca="1" si="24"/>
        <v>6</v>
      </c>
      <c r="T74" s="300" t="str">
        <f t="shared" si="25"/>
        <v/>
      </c>
      <c r="V74" s="287">
        <f t="shared" si="19"/>
        <v>0</v>
      </c>
      <c r="W74" s="300">
        <f t="shared" si="26"/>
        <v>0</v>
      </c>
      <c r="X74" s="300">
        <f t="shared" si="26"/>
        <v>0</v>
      </c>
      <c r="Y74" s="300" t="str">
        <f t="shared" ref="Y74" ca="1" si="45">Y53</f>
        <v>± 0</v>
      </c>
      <c r="Z74" s="300" t="str">
        <f t="shared" si="28"/>
        <v/>
      </c>
    </row>
    <row r="75" spans="1:33" ht="15" customHeight="1">
      <c r="G75" s="48"/>
      <c r="H75" s="48"/>
      <c r="I75" s="48"/>
      <c r="J75" s="48"/>
      <c r="K75" s="48"/>
      <c r="L75" s="48"/>
      <c r="M75" s="48"/>
    </row>
    <row r="76" spans="1:33" ht="15" customHeight="1">
      <c r="A76" s="40" t="s">
        <v>290</v>
      </c>
      <c r="G76" s="48"/>
      <c r="H76" s="48"/>
      <c r="I76" s="48"/>
      <c r="J76" s="48"/>
      <c r="K76" s="48"/>
      <c r="L76" s="48"/>
      <c r="M76" s="48"/>
    </row>
    <row r="77" spans="1:33" ht="15" customHeight="1">
      <c r="B77" s="663" t="s">
        <v>291</v>
      </c>
      <c r="C77" s="663" t="s">
        <v>354</v>
      </c>
      <c r="D77" s="663" t="s">
        <v>355</v>
      </c>
      <c r="E77" s="662" t="s">
        <v>285</v>
      </c>
      <c r="F77" s="662" t="s">
        <v>292</v>
      </c>
      <c r="G77" s="662" t="s">
        <v>356</v>
      </c>
      <c r="H77" s="662" t="s">
        <v>357</v>
      </c>
      <c r="I77" s="662" t="s">
        <v>358</v>
      </c>
      <c r="J77" s="662" t="s">
        <v>359</v>
      </c>
      <c r="K77" s="662" t="s">
        <v>360</v>
      </c>
      <c r="L77" s="662" t="s">
        <v>361</v>
      </c>
      <c r="M77" s="662" t="s">
        <v>362</v>
      </c>
      <c r="N77" s="662" t="s">
        <v>363</v>
      </c>
      <c r="O77" s="681" t="s">
        <v>459</v>
      </c>
      <c r="P77" s="682"/>
      <c r="Q77" s="682"/>
      <c r="R77" s="682"/>
      <c r="S77" s="682"/>
      <c r="T77" s="683"/>
      <c r="U77" s="662" t="s">
        <v>364</v>
      </c>
      <c r="V77" s="392"/>
      <c r="W77" s="392"/>
      <c r="X77" s="392"/>
      <c r="Y77" s="392"/>
      <c r="Z77" s="44"/>
      <c r="AA77" s="665" t="s">
        <v>365</v>
      </c>
      <c r="AB77" s="301" t="s">
        <v>293</v>
      </c>
      <c r="AD77" s="302" t="s">
        <v>366</v>
      </c>
      <c r="AE77" s="302" t="s">
        <v>294</v>
      </c>
      <c r="AF77" s="302" t="s">
        <v>295</v>
      </c>
      <c r="AG77" s="302" t="s">
        <v>366</v>
      </c>
    </row>
    <row r="78" spans="1:33" ht="15" customHeight="1">
      <c r="B78" s="664"/>
      <c r="C78" s="664"/>
      <c r="D78" s="664"/>
      <c r="E78" s="666"/>
      <c r="F78" s="651"/>
      <c r="G78" s="651"/>
      <c r="H78" s="651"/>
      <c r="I78" s="651"/>
      <c r="J78" s="651"/>
      <c r="K78" s="651"/>
      <c r="L78" s="651"/>
      <c r="M78" s="651"/>
      <c r="N78" s="651"/>
      <c r="O78" s="386" t="s">
        <v>460</v>
      </c>
      <c r="P78" s="390" t="s">
        <v>48</v>
      </c>
      <c r="Q78" s="386" t="s">
        <v>461</v>
      </c>
      <c r="R78" s="386" t="s">
        <v>455</v>
      </c>
      <c r="S78" s="390" t="s">
        <v>398</v>
      </c>
      <c r="T78" s="399" t="s">
        <v>457</v>
      </c>
      <c r="U78" s="651"/>
      <c r="V78" s="386" t="s">
        <v>461</v>
      </c>
      <c r="W78" s="386" t="s">
        <v>455</v>
      </c>
      <c r="X78" s="390" t="s">
        <v>398</v>
      </c>
      <c r="Y78" s="399" t="s">
        <v>457</v>
      </c>
      <c r="Z78" s="44"/>
      <c r="AA78" s="685"/>
      <c r="AB78" s="301" t="s">
        <v>367</v>
      </c>
      <c r="AD78" s="300">
        <v>0</v>
      </c>
      <c r="AE78" s="300" t="s">
        <v>368</v>
      </c>
      <c r="AF78" s="300">
        <v>0</v>
      </c>
      <c r="AG78" s="300">
        <v>5</v>
      </c>
    </row>
    <row r="79" spans="1:33" ht="15" customHeight="1">
      <c r="B79" s="665"/>
      <c r="C79" s="665"/>
      <c r="D79" s="665"/>
      <c r="E79" s="666"/>
      <c r="F79" s="303" t="s">
        <v>369</v>
      </c>
      <c r="G79" s="303" t="s">
        <v>370</v>
      </c>
      <c r="H79" s="303" t="s">
        <v>371</v>
      </c>
      <c r="I79" s="303" t="s">
        <v>372</v>
      </c>
      <c r="J79" s="303" t="s">
        <v>373</v>
      </c>
      <c r="K79" s="303" t="s">
        <v>374</v>
      </c>
      <c r="L79" s="303" t="s">
        <v>375</v>
      </c>
      <c r="M79" s="303" t="s">
        <v>376</v>
      </c>
      <c r="N79" s="304" t="s">
        <v>377</v>
      </c>
      <c r="O79" s="389" t="s">
        <v>378</v>
      </c>
      <c r="P79" s="389"/>
      <c r="Q79" s="389" t="s">
        <v>378</v>
      </c>
      <c r="R79" s="389"/>
      <c r="S79" s="400"/>
      <c r="T79" s="401" t="s">
        <v>458</v>
      </c>
      <c r="U79" s="236" t="e">
        <f>IF(LEN(U84&amp;U105)=0,"","초과")</f>
        <v>#VALUE!</v>
      </c>
      <c r="V79" s="387" t="s">
        <v>282</v>
      </c>
      <c r="W79" s="389"/>
      <c r="X79" s="400"/>
      <c r="Y79" s="401" t="s">
        <v>458</v>
      </c>
      <c r="Z79" s="44"/>
      <c r="AA79" s="300">
        <v>1</v>
      </c>
      <c r="AB79" s="300">
        <v>13.97</v>
      </c>
      <c r="AD79" s="300">
        <v>1</v>
      </c>
      <c r="AE79" s="300" t="s">
        <v>379</v>
      </c>
      <c r="AF79" s="300">
        <v>1E-4</v>
      </c>
      <c r="AG79" s="300">
        <v>4</v>
      </c>
    </row>
    <row r="80" spans="1:33" ht="15" customHeight="1">
      <c r="B80" s="652" t="s">
        <v>288</v>
      </c>
      <c r="C80" s="186">
        <f>E33</f>
        <v>0</v>
      </c>
      <c r="D80" s="305"/>
      <c r="E80" s="306"/>
      <c r="F80" s="187"/>
      <c r="G80" s="188"/>
      <c r="H80" s="188"/>
      <c r="I80" s="188"/>
      <c r="J80" s="188"/>
      <c r="K80" s="234"/>
      <c r="L80" s="189"/>
      <c r="M80" s="190"/>
      <c r="N80" s="235"/>
      <c r="O80" s="191"/>
      <c r="P80" s="191"/>
      <c r="Q80" s="191"/>
      <c r="R80" s="406" t="e">
        <f ca="1">MIN(R83:R121)</f>
        <v>#VALUE!</v>
      </c>
      <c r="S80" s="403"/>
      <c r="T80" s="191"/>
      <c r="U80" s="191"/>
      <c r="V80" s="191"/>
      <c r="W80" s="406" t="e">
        <f ca="1">MIN(W83:W121)</f>
        <v>#VALUE!</v>
      </c>
      <c r="X80" s="403"/>
      <c r="Y80" s="191"/>
      <c r="Z80" s="44"/>
      <c r="AA80" s="300">
        <v>2</v>
      </c>
      <c r="AB80" s="300">
        <v>4.53</v>
      </c>
      <c r="AD80" s="300">
        <v>2</v>
      </c>
      <c r="AE80" s="300" t="s">
        <v>296</v>
      </c>
      <c r="AF80" s="300">
        <v>1E-3</v>
      </c>
      <c r="AG80" s="300">
        <v>3</v>
      </c>
    </row>
    <row r="81" spans="2:34" ht="15" customHeight="1">
      <c r="B81" s="653"/>
      <c r="C81" s="307">
        <f t="shared" ref="C81:C121" si="46">E34</f>
        <v>0</v>
      </c>
      <c r="D81" s="192"/>
      <c r="E81" s="193"/>
      <c r="F81" s="308"/>
      <c r="G81" s="309"/>
      <c r="H81" s="309"/>
      <c r="I81" s="309"/>
      <c r="J81" s="309"/>
      <c r="K81" s="310"/>
      <c r="L81" s="311"/>
      <c r="M81" s="312"/>
      <c r="N81" s="313"/>
      <c r="O81" s="314"/>
      <c r="P81" s="314"/>
      <c r="Q81" s="314"/>
      <c r="R81" s="411" t="e">
        <f ca="1">OFFSET($AE$77,MATCH(R80,$AD$78:$AD$84,0),0)</f>
        <v>#VALUE!</v>
      </c>
      <c r="S81" s="404"/>
      <c r="T81" s="314"/>
      <c r="U81" s="314"/>
      <c r="V81" s="314"/>
      <c r="W81" s="406"/>
      <c r="X81" s="404"/>
      <c r="Y81" s="314"/>
      <c r="Z81" s="44"/>
      <c r="AA81" s="300">
        <v>3</v>
      </c>
      <c r="AB81" s="300">
        <v>3.31</v>
      </c>
      <c r="AD81" s="300">
        <v>3</v>
      </c>
      <c r="AE81" s="300" t="s">
        <v>380</v>
      </c>
      <c r="AF81" s="300">
        <v>0.01</v>
      </c>
      <c r="AG81" s="300">
        <v>2</v>
      </c>
    </row>
    <row r="82" spans="2:34" ht="15" customHeight="1">
      <c r="B82" s="654"/>
      <c r="C82" s="315">
        <f t="shared" si="46"/>
        <v>0</v>
      </c>
      <c r="D82" s="194"/>
      <c r="E82" s="242"/>
      <c r="F82" s="316"/>
      <c r="G82" s="317"/>
      <c r="H82" s="317"/>
      <c r="I82" s="317"/>
      <c r="J82" s="317"/>
      <c r="K82" s="318"/>
      <c r="L82" s="319"/>
      <c r="M82" s="320"/>
      <c r="N82" s="321"/>
      <c r="O82" s="322"/>
      <c r="P82" s="322"/>
      <c r="Q82" s="322"/>
      <c r="R82" s="407"/>
      <c r="S82" s="405"/>
      <c r="T82" s="322"/>
      <c r="U82" s="322"/>
      <c r="V82" s="322"/>
      <c r="W82" s="407"/>
      <c r="X82" s="405"/>
      <c r="Y82" s="322"/>
      <c r="Z82" s="44"/>
      <c r="AA82" s="300">
        <v>4</v>
      </c>
      <c r="AB82" s="300">
        <v>2.87</v>
      </c>
      <c r="AD82" s="300">
        <v>4</v>
      </c>
      <c r="AE82" s="300" t="s">
        <v>297</v>
      </c>
      <c r="AF82" s="300">
        <v>0.1</v>
      </c>
      <c r="AG82" s="300">
        <v>1</v>
      </c>
    </row>
    <row r="83" spans="2:34" ht="15" customHeight="1">
      <c r="B83" s="652" t="s">
        <v>289</v>
      </c>
      <c r="C83" s="186">
        <f t="shared" si="46"/>
        <v>0</v>
      </c>
      <c r="D83" s="80" t="e">
        <f>O36</f>
        <v>#VALUE!</v>
      </c>
      <c r="E83" s="79" t="e">
        <f>P36</f>
        <v>#VALUE!</v>
      </c>
      <c r="F83" s="187"/>
      <c r="G83" s="188"/>
      <c r="H83" s="188"/>
      <c r="I83" s="188"/>
      <c r="J83" s="188"/>
      <c r="K83" s="234"/>
      <c r="L83" s="189"/>
      <c r="M83" s="190"/>
      <c r="N83" s="235"/>
      <c r="O83" s="191"/>
      <c r="P83" s="191"/>
      <c r="Q83" s="191"/>
      <c r="R83" s="395"/>
      <c r="S83" s="393"/>
      <c r="T83" s="393"/>
      <c r="U83" s="191"/>
      <c r="V83" s="191"/>
      <c r="W83" s="395"/>
      <c r="X83" s="393"/>
      <c r="Y83" s="393"/>
      <c r="Z83" s="44"/>
      <c r="AA83" s="300">
        <v>5</v>
      </c>
      <c r="AB83" s="300">
        <v>2.65</v>
      </c>
      <c r="AD83" s="300">
        <v>5</v>
      </c>
      <c r="AE83" s="300" t="s">
        <v>381</v>
      </c>
      <c r="AF83" s="300">
        <v>1</v>
      </c>
      <c r="AG83" s="300">
        <v>0</v>
      </c>
    </row>
    <row r="84" spans="2:34" ht="15" customHeight="1">
      <c r="B84" s="653"/>
      <c r="C84" s="307">
        <f t="shared" si="46"/>
        <v>0</v>
      </c>
      <c r="D84" s="323" t="e">
        <f t="shared" ref="D84:E99" si="47">O37</f>
        <v>#VALUE!</v>
      </c>
      <c r="E84" s="324" t="e">
        <f t="shared" si="47"/>
        <v>#VALUE!</v>
      </c>
      <c r="F84" s="325" t="e">
        <f>IF(D84=0,0,(E84/D84*100)/SQRT(3))</f>
        <v>#VALUE!</v>
      </c>
      <c r="G84" s="326" t="e">
        <f t="shared" ref="G84:G100" si="48">IF(D84=0,0,SQRT(($Q$6^2)/(12*D84^2))*100)</f>
        <v>#VALUE!</v>
      </c>
      <c r="H84" s="326" t="e">
        <f>IF(D84=0,0,SQRT(SUMSQ(I84:K84)))</f>
        <v>#VALUE!</v>
      </c>
      <c r="I84" s="231">
        <f>MAX(H$10:H$27)/2</f>
        <v>0</v>
      </c>
      <c r="J84" s="232">
        <f>$F11*ABS($C11-AVERAGE(기본정보!$B$12:$B$13))/SQRT(3)</f>
        <v>1.5270914620065603E-2</v>
      </c>
      <c r="K84" s="233">
        <f>$I11/SQRT(3)</f>
        <v>0</v>
      </c>
      <c r="L84" s="327">
        <f>IF(C84=0,0,IF(D84="","",SQRT(SUMSQ(F84:H84))))</f>
        <v>0</v>
      </c>
      <c r="M84" s="300" t="e">
        <f>IF(F84=0,"∞",IF(ROUNDDOWN(L84^4/(F84^4/2),0)&gt;=10,"∞",ROUNDDOWN(L84^4/(F84^4/2),0)))</f>
        <v>#VALUE!</v>
      </c>
      <c r="N84" s="300">
        <f t="shared" ref="N84:N100" ca="1" si="49">IF(C84=0,2,OFFSET($AB$78,MATCH(M84,$AA$79:$AA$89),0))</f>
        <v>2</v>
      </c>
      <c r="O84" s="328">
        <f ca="1">L84*MAX(N$84:N$100)</f>
        <v>0</v>
      </c>
      <c r="P84" s="328" t="e">
        <f>IF(D84=0,0,K$4*100)</f>
        <v>#VALUE!</v>
      </c>
      <c r="Q84" s="328" t="e">
        <f ca="1">MAX(O84:P100)</f>
        <v>#VALUE!</v>
      </c>
      <c r="R84" s="287" t="e">
        <f ca="1">OFFSET($AG$77,COUNTIF($AF$78:$AF$84,"&lt;="&amp;Q84),0)+1</f>
        <v>#VALUE!</v>
      </c>
      <c r="S84" s="385" t="b">
        <f>IF(C83=0,FALSE,IF(ABS((Q84-ROUND(Q84,R$80))/Q84)*100&lt;=5,FALSE,TRUE))</f>
        <v>0</v>
      </c>
      <c r="T84" s="394" t="e">
        <f ca="1">IF(S84=TRUE,ROUNDUP(Q84,R$80),ROUND(Q84,R$80))</f>
        <v>#VALUE!</v>
      </c>
      <c r="U84" s="328" t="e">
        <f>IF(E84="","",IF(Q84=MAX(O84:O100),"","초과"))</f>
        <v>#VALUE!</v>
      </c>
      <c r="V84" s="340" t="e">
        <f ca="1">C84*Q84%</f>
        <v>#VALUE!</v>
      </c>
      <c r="W84" s="409" t="e">
        <f ca="1">OFFSET($AG$77,COUNTIF($AF$78:$AF$84,"&lt;="&amp;V84),0)+1</f>
        <v>#VALUE!</v>
      </c>
      <c r="X84" s="409" t="b">
        <f>IF(C84=0,FALSE,IF(ABS((V84-ROUND(V84,W$80))/V84)*100&lt;=5,FALSE,TRUE))</f>
        <v>0</v>
      </c>
      <c r="Y84" s="409" t="e">
        <f ca="1">IF(X84=TRUE,ROUNDUP(V84,W$80),ROUND(V84,W$80))</f>
        <v>#VALUE!</v>
      </c>
      <c r="Z84" s="44"/>
      <c r="AA84" s="300">
        <v>6</v>
      </c>
      <c r="AB84" s="300">
        <v>2.52</v>
      </c>
      <c r="AD84" s="300">
        <v>6</v>
      </c>
      <c r="AE84" s="300" t="s">
        <v>382</v>
      </c>
      <c r="AF84" s="300">
        <v>10</v>
      </c>
      <c r="AG84" s="300">
        <v>-1</v>
      </c>
    </row>
    <row r="85" spans="2:34" ht="15" customHeight="1">
      <c r="B85" s="653"/>
      <c r="C85" s="307">
        <f t="shared" si="46"/>
        <v>0</v>
      </c>
      <c r="D85" s="323" t="e">
        <f t="shared" si="47"/>
        <v>#VALUE!</v>
      </c>
      <c r="E85" s="324" t="e">
        <f t="shared" si="47"/>
        <v>#VALUE!</v>
      </c>
      <c r="F85" s="325" t="e">
        <f t="shared" ref="F85:F100" si="50">IF(D85=0,0,(E85/D85*100)/SQRT(3))</f>
        <v>#VALUE!</v>
      </c>
      <c r="G85" s="326" t="e">
        <f t="shared" si="48"/>
        <v>#VALUE!</v>
      </c>
      <c r="H85" s="326" t="e">
        <f t="shared" ref="H85:H100" si="51">IF(D85=0,0,SQRT(SUMSQ(I85:K85)))</f>
        <v>#VALUE!</v>
      </c>
      <c r="I85" s="323">
        <f t="shared" ref="I85:I100" si="52">MAX(H$10:H$27)/2</f>
        <v>0</v>
      </c>
      <c r="J85" s="323">
        <f>$F12*ABS($C12-AVERAGE(기본정보!$B$12:$B$13))/SQRT(3)</f>
        <v>1.5270914620065603E-2</v>
      </c>
      <c r="K85" s="328">
        <f t="shared" ref="K85:K100" si="53">$I12/SQRT(3)</f>
        <v>0</v>
      </c>
      <c r="L85" s="327">
        <f t="shared" ref="L85:L100" si="54">IF(C85=0,0,IF(D85="","",SQRT(SUMSQ(F85:H85))))</f>
        <v>0</v>
      </c>
      <c r="M85" s="300" t="e">
        <f t="shared" ref="M85:M100" si="55">IF(F85=0,"∞",IF(ROUNDDOWN(L85^4/(F85^4/2),0)&gt;=10,"∞",ROUNDDOWN(L85^4/(F85^4/2),0)))</f>
        <v>#VALUE!</v>
      </c>
      <c r="N85" s="300">
        <f t="shared" ca="1" si="49"/>
        <v>2</v>
      </c>
      <c r="O85" s="328">
        <f t="shared" ref="O85:O100" ca="1" si="56">L85*MAX(N$84:N$100)</f>
        <v>0</v>
      </c>
      <c r="P85" s="314"/>
      <c r="Q85" s="314"/>
      <c r="R85" s="314"/>
      <c r="S85" s="314"/>
      <c r="T85" s="314"/>
      <c r="U85" s="314"/>
      <c r="V85" s="340" t="e">
        <f ca="1">C85*Q84%</f>
        <v>#VALUE!</v>
      </c>
      <c r="W85" s="409" t="e">
        <f t="shared" ref="W85:W100" ca="1" si="57">OFFSET($AG$77,COUNTIF($AF$78:$AF$84,"&lt;="&amp;V85),0)+1</f>
        <v>#VALUE!</v>
      </c>
      <c r="X85" s="409" t="b">
        <f>IF(C85=0,FALSE,IF(ABS((V85-ROUND(V85,W$80))/V85)*100&lt;=5,FALSE,TRUE))</f>
        <v>0</v>
      </c>
      <c r="Y85" s="409" t="e">
        <f t="shared" ref="Y85:Y100" ca="1" si="58">IF(X85=TRUE,ROUNDUP(V85,W$80),ROUND(V85,W$80))</f>
        <v>#VALUE!</v>
      </c>
      <c r="Z85" s="44"/>
      <c r="AA85" s="300">
        <v>7</v>
      </c>
      <c r="AB85" s="300">
        <v>2.4300000000000002</v>
      </c>
    </row>
    <row r="86" spans="2:34" ht="15" customHeight="1">
      <c r="B86" s="653"/>
      <c r="C86" s="307">
        <f t="shared" si="46"/>
        <v>0</v>
      </c>
      <c r="D86" s="323" t="e">
        <f t="shared" si="47"/>
        <v>#VALUE!</v>
      </c>
      <c r="E86" s="324" t="e">
        <f t="shared" si="47"/>
        <v>#VALUE!</v>
      </c>
      <c r="F86" s="325" t="e">
        <f t="shared" si="50"/>
        <v>#VALUE!</v>
      </c>
      <c r="G86" s="326" t="e">
        <f t="shared" si="48"/>
        <v>#VALUE!</v>
      </c>
      <c r="H86" s="326" t="e">
        <f t="shared" si="51"/>
        <v>#VALUE!</v>
      </c>
      <c r="I86" s="323">
        <f t="shared" si="52"/>
        <v>0</v>
      </c>
      <c r="J86" s="323">
        <f>$F13*ABS($C13-AVERAGE(기본정보!$B$12:$B$13))/SQRT(3)</f>
        <v>1.5270914620065603E-2</v>
      </c>
      <c r="K86" s="328">
        <f t="shared" si="53"/>
        <v>0</v>
      </c>
      <c r="L86" s="327">
        <f t="shared" si="54"/>
        <v>0</v>
      </c>
      <c r="M86" s="300" t="e">
        <f t="shared" si="55"/>
        <v>#VALUE!</v>
      </c>
      <c r="N86" s="300">
        <f t="shared" ca="1" si="49"/>
        <v>2</v>
      </c>
      <c r="O86" s="328">
        <f t="shared" ca="1" si="56"/>
        <v>0</v>
      </c>
      <c r="P86" s="314"/>
      <c r="Q86" s="314"/>
      <c r="R86" s="314"/>
      <c r="S86" s="314"/>
      <c r="T86" s="314"/>
      <c r="U86" s="314"/>
      <c r="V86" s="340" t="e">
        <f ca="1">C86*Q84%</f>
        <v>#VALUE!</v>
      </c>
      <c r="W86" s="409" t="e">
        <f t="shared" ca="1" si="57"/>
        <v>#VALUE!</v>
      </c>
      <c r="X86" s="409" t="b">
        <f>IF(C86=0,FALSE,IF(ABS((V86-ROUND(V86,W$80))/V86)*100&lt;=5,FALSE,TRUE))</f>
        <v>0</v>
      </c>
      <c r="Y86" s="409" t="e">
        <f t="shared" ca="1" si="58"/>
        <v>#VALUE!</v>
      </c>
      <c r="Z86" s="44"/>
      <c r="AA86" s="300">
        <v>8</v>
      </c>
      <c r="AB86" s="300">
        <v>2.37</v>
      </c>
    </row>
    <row r="87" spans="2:34" ht="15" customHeight="1">
      <c r="B87" s="653"/>
      <c r="C87" s="307">
        <f t="shared" si="46"/>
        <v>0</v>
      </c>
      <c r="D87" s="323" t="e">
        <f t="shared" si="47"/>
        <v>#VALUE!</v>
      </c>
      <c r="E87" s="324" t="e">
        <f t="shared" si="47"/>
        <v>#VALUE!</v>
      </c>
      <c r="F87" s="325" t="e">
        <f t="shared" si="50"/>
        <v>#VALUE!</v>
      </c>
      <c r="G87" s="326" t="e">
        <f t="shared" si="48"/>
        <v>#VALUE!</v>
      </c>
      <c r="H87" s="326" t="e">
        <f t="shared" si="51"/>
        <v>#VALUE!</v>
      </c>
      <c r="I87" s="323">
        <f t="shared" si="52"/>
        <v>0</v>
      </c>
      <c r="J87" s="323">
        <f>$F14*ABS($C14-AVERAGE(기본정보!$B$12:$B$13))/SQRT(3)</f>
        <v>1.5270914620065603E-2</v>
      </c>
      <c r="K87" s="328">
        <f t="shared" si="53"/>
        <v>0</v>
      </c>
      <c r="L87" s="327">
        <f t="shared" si="54"/>
        <v>0</v>
      </c>
      <c r="M87" s="300" t="e">
        <f t="shared" si="55"/>
        <v>#VALUE!</v>
      </c>
      <c r="N87" s="300">
        <f t="shared" ca="1" si="49"/>
        <v>2</v>
      </c>
      <c r="O87" s="328">
        <f t="shared" ca="1" si="56"/>
        <v>0</v>
      </c>
      <c r="P87" s="314"/>
      <c r="Q87" s="314"/>
      <c r="R87" s="314"/>
      <c r="S87" s="314"/>
      <c r="T87" s="314"/>
      <c r="U87" s="314"/>
      <c r="V87" s="340" t="e">
        <f ca="1">C87*Q84%</f>
        <v>#VALUE!</v>
      </c>
      <c r="W87" s="409" t="e">
        <f t="shared" ca="1" si="57"/>
        <v>#VALUE!</v>
      </c>
      <c r="X87" s="409" t="b">
        <f>IF(C87=0,FALSE,IF(ABS((V87-ROUND(V87,W$80))/V87)*100&lt;=5,FALSE,TRUE))</f>
        <v>0</v>
      </c>
      <c r="Y87" s="409" t="e">
        <f t="shared" ca="1" si="58"/>
        <v>#VALUE!</v>
      </c>
      <c r="Z87" s="44"/>
      <c r="AA87" s="300">
        <v>9</v>
      </c>
      <c r="AB87" s="300">
        <v>2.3199999999999998</v>
      </c>
    </row>
    <row r="88" spans="2:34" ht="15" customHeight="1">
      <c r="B88" s="653"/>
      <c r="C88" s="307">
        <f t="shared" si="46"/>
        <v>0</v>
      </c>
      <c r="D88" s="323" t="e">
        <f t="shared" si="47"/>
        <v>#VALUE!</v>
      </c>
      <c r="E88" s="324" t="e">
        <f t="shared" si="47"/>
        <v>#VALUE!</v>
      </c>
      <c r="F88" s="325" t="e">
        <f t="shared" si="50"/>
        <v>#VALUE!</v>
      </c>
      <c r="G88" s="326" t="e">
        <f t="shared" si="48"/>
        <v>#VALUE!</v>
      </c>
      <c r="H88" s="326" t="e">
        <f t="shared" si="51"/>
        <v>#VALUE!</v>
      </c>
      <c r="I88" s="323">
        <f t="shared" si="52"/>
        <v>0</v>
      </c>
      <c r="J88" s="323">
        <f>$F15*ABS($C15-AVERAGE(기본정보!$B$12:$B$13))/SQRT(3)</f>
        <v>1.5270914620065603E-2</v>
      </c>
      <c r="K88" s="328">
        <f t="shared" si="53"/>
        <v>0</v>
      </c>
      <c r="L88" s="327">
        <f t="shared" si="54"/>
        <v>0</v>
      </c>
      <c r="M88" s="300" t="e">
        <f t="shared" si="55"/>
        <v>#VALUE!</v>
      </c>
      <c r="N88" s="300">
        <f t="shared" ca="1" si="49"/>
        <v>2</v>
      </c>
      <c r="O88" s="328">
        <f t="shared" ca="1" si="56"/>
        <v>0</v>
      </c>
      <c r="P88" s="314"/>
      <c r="Q88" s="314"/>
      <c r="R88" s="314"/>
      <c r="S88" s="314"/>
      <c r="T88" s="314"/>
      <c r="U88" s="314"/>
      <c r="V88" s="340" t="e">
        <f ca="1">C88*Q84%</f>
        <v>#VALUE!</v>
      </c>
      <c r="W88" s="409" t="e">
        <f t="shared" ca="1" si="57"/>
        <v>#VALUE!</v>
      </c>
      <c r="X88" s="409" t="b">
        <f>IF(C88=0,FALSE,IF(ABS((V88-ROUND(V88,W$80))/V88)*100&lt;=5,FALSE,TRUE))</f>
        <v>0</v>
      </c>
      <c r="Y88" s="409" t="e">
        <f t="shared" ca="1" si="58"/>
        <v>#VALUE!</v>
      </c>
      <c r="Z88" s="44"/>
      <c r="AA88" s="300">
        <v>10</v>
      </c>
      <c r="AB88" s="300">
        <v>2</v>
      </c>
    </row>
    <row r="89" spans="2:34" ht="15" customHeight="1">
      <c r="B89" s="653"/>
      <c r="C89" s="307">
        <f t="shared" si="46"/>
        <v>0</v>
      </c>
      <c r="D89" s="323" t="e">
        <f t="shared" si="47"/>
        <v>#VALUE!</v>
      </c>
      <c r="E89" s="324" t="e">
        <f t="shared" si="47"/>
        <v>#VALUE!</v>
      </c>
      <c r="F89" s="325" t="e">
        <f t="shared" si="50"/>
        <v>#VALUE!</v>
      </c>
      <c r="G89" s="326" t="e">
        <f t="shared" si="48"/>
        <v>#VALUE!</v>
      </c>
      <c r="H89" s="326" t="e">
        <f t="shared" si="51"/>
        <v>#VALUE!</v>
      </c>
      <c r="I89" s="323">
        <f t="shared" si="52"/>
        <v>0</v>
      </c>
      <c r="J89" s="323">
        <f>$F16*ABS($C16-AVERAGE(기본정보!$B$12:$B$13))/SQRT(3)</f>
        <v>1.5270914620065603E-2</v>
      </c>
      <c r="K89" s="328">
        <f t="shared" si="53"/>
        <v>0</v>
      </c>
      <c r="L89" s="327">
        <f t="shared" si="54"/>
        <v>0</v>
      </c>
      <c r="M89" s="300" t="e">
        <f t="shared" si="55"/>
        <v>#VALUE!</v>
      </c>
      <c r="N89" s="300">
        <f t="shared" ca="1" si="49"/>
        <v>2</v>
      </c>
      <c r="O89" s="328">
        <f t="shared" ca="1" si="56"/>
        <v>0</v>
      </c>
      <c r="P89" s="314"/>
      <c r="Q89" s="314"/>
      <c r="R89" s="314"/>
      <c r="S89" s="314"/>
      <c r="T89" s="314"/>
      <c r="U89" s="314"/>
      <c r="V89" s="340" t="e">
        <f ca="1">C89*Q84%</f>
        <v>#VALUE!</v>
      </c>
      <c r="W89" s="409" t="e">
        <f t="shared" ca="1" si="57"/>
        <v>#VALUE!</v>
      </c>
      <c r="X89" s="409" t="b">
        <f t="shared" ref="X89:X100" si="59">IF(C89=0,FALSE,IF(ABS((V89-ROUND(V89,W$80))/V89)*100&lt;=5,FALSE,TRUE))</f>
        <v>0</v>
      </c>
      <c r="Y89" s="409" t="e">
        <f t="shared" ca="1" si="58"/>
        <v>#VALUE!</v>
      </c>
      <c r="Z89" s="44"/>
      <c r="AA89" s="300" t="s">
        <v>383</v>
      </c>
      <c r="AB89" s="300">
        <v>2</v>
      </c>
    </row>
    <row r="90" spans="2:34" ht="15" customHeight="1">
      <c r="B90" s="653"/>
      <c r="C90" s="307">
        <f t="shared" si="46"/>
        <v>0</v>
      </c>
      <c r="D90" s="323" t="e">
        <f t="shared" si="47"/>
        <v>#VALUE!</v>
      </c>
      <c r="E90" s="324" t="e">
        <f t="shared" si="47"/>
        <v>#VALUE!</v>
      </c>
      <c r="F90" s="325" t="e">
        <f t="shared" si="50"/>
        <v>#VALUE!</v>
      </c>
      <c r="G90" s="326" t="e">
        <f t="shared" si="48"/>
        <v>#VALUE!</v>
      </c>
      <c r="H90" s="326" t="e">
        <f t="shared" si="51"/>
        <v>#VALUE!</v>
      </c>
      <c r="I90" s="323">
        <f t="shared" si="52"/>
        <v>0</v>
      </c>
      <c r="J90" s="323">
        <f>$F17*ABS($C17-AVERAGE(기본정보!$B$12:$B$13))/SQRT(3)</f>
        <v>1.5270914620065603E-2</v>
      </c>
      <c r="K90" s="328">
        <f t="shared" si="53"/>
        <v>0</v>
      </c>
      <c r="L90" s="327">
        <f t="shared" si="54"/>
        <v>0</v>
      </c>
      <c r="M90" s="300" t="e">
        <f t="shared" si="55"/>
        <v>#VALUE!</v>
      </c>
      <c r="N90" s="300">
        <f t="shared" ca="1" si="49"/>
        <v>2</v>
      </c>
      <c r="O90" s="328">
        <f t="shared" ca="1" si="56"/>
        <v>0</v>
      </c>
      <c r="P90" s="314"/>
      <c r="Q90" s="314"/>
      <c r="R90" s="314"/>
      <c r="S90" s="314"/>
      <c r="T90" s="314"/>
      <c r="U90" s="314"/>
      <c r="V90" s="340" t="e">
        <f ca="1">C90*Q84%</f>
        <v>#VALUE!</v>
      </c>
      <c r="W90" s="409" t="e">
        <f t="shared" ca="1" si="57"/>
        <v>#VALUE!</v>
      </c>
      <c r="X90" s="409" t="b">
        <f t="shared" si="59"/>
        <v>0</v>
      </c>
      <c r="Y90" s="409" t="e">
        <f t="shared" ca="1" si="58"/>
        <v>#VALUE!</v>
      </c>
      <c r="Z90" s="44"/>
    </row>
    <row r="91" spans="2:34" ht="15" customHeight="1">
      <c r="B91" s="653"/>
      <c r="C91" s="307">
        <f t="shared" si="46"/>
        <v>0</v>
      </c>
      <c r="D91" s="323" t="e">
        <f t="shared" si="47"/>
        <v>#VALUE!</v>
      </c>
      <c r="E91" s="324" t="e">
        <f t="shared" si="47"/>
        <v>#VALUE!</v>
      </c>
      <c r="F91" s="325" t="e">
        <f t="shared" si="50"/>
        <v>#VALUE!</v>
      </c>
      <c r="G91" s="326" t="e">
        <f t="shared" si="48"/>
        <v>#VALUE!</v>
      </c>
      <c r="H91" s="326" t="e">
        <f t="shared" si="51"/>
        <v>#VALUE!</v>
      </c>
      <c r="I91" s="323">
        <f t="shared" si="52"/>
        <v>0</v>
      </c>
      <c r="J91" s="323">
        <f>$F18*ABS($C18-AVERAGE(기본정보!$B$12:$B$13))/SQRT(3)</f>
        <v>1.5270914620065603E-2</v>
      </c>
      <c r="K91" s="328">
        <f t="shared" si="53"/>
        <v>0</v>
      </c>
      <c r="L91" s="327">
        <f t="shared" si="54"/>
        <v>0</v>
      </c>
      <c r="M91" s="300" t="e">
        <f t="shared" si="55"/>
        <v>#VALUE!</v>
      </c>
      <c r="N91" s="300">
        <f t="shared" ca="1" si="49"/>
        <v>2</v>
      </c>
      <c r="O91" s="328">
        <f t="shared" ca="1" si="56"/>
        <v>0</v>
      </c>
      <c r="P91" s="314"/>
      <c r="Q91" s="314"/>
      <c r="R91" s="314"/>
      <c r="S91" s="314"/>
      <c r="T91" s="314"/>
      <c r="U91" s="314"/>
      <c r="V91" s="340" t="e">
        <f ca="1">C91*Q84%</f>
        <v>#VALUE!</v>
      </c>
      <c r="W91" s="409" t="e">
        <f t="shared" ca="1" si="57"/>
        <v>#VALUE!</v>
      </c>
      <c r="X91" s="409" t="b">
        <f t="shared" si="59"/>
        <v>0</v>
      </c>
      <c r="Y91" s="409" t="e">
        <f t="shared" ca="1" si="58"/>
        <v>#VALUE!</v>
      </c>
      <c r="Z91" s="44"/>
      <c r="AA91" s="662" t="s">
        <v>384</v>
      </c>
      <c r="AB91" s="684" t="s">
        <v>385</v>
      </c>
      <c r="AC91" s="682"/>
      <c r="AD91" s="682"/>
      <c r="AE91" s="682"/>
      <c r="AF91" s="682"/>
      <c r="AG91" s="682"/>
      <c r="AH91" s="683"/>
    </row>
    <row r="92" spans="2:34" ht="15" customHeight="1">
      <c r="B92" s="653"/>
      <c r="C92" s="307">
        <f t="shared" si="46"/>
        <v>0</v>
      </c>
      <c r="D92" s="323" t="e">
        <f t="shared" si="47"/>
        <v>#VALUE!</v>
      </c>
      <c r="E92" s="324" t="e">
        <f t="shared" si="47"/>
        <v>#VALUE!</v>
      </c>
      <c r="F92" s="325" t="e">
        <f t="shared" si="50"/>
        <v>#VALUE!</v>
      </c>
      <c r="G92" s="326" t="e">
        <f t="shared" si="48"/>
        <v>#VALUE!</v>
      </c>
      <c r="H92" s="326" t="e">
        <f t="shared" si="51"/>
        <v>#VALUE!</v>
      </c>
      <c r="I92" s="323">
        <f t="shared" si="52"/>
        <v>0</v>
      </c>
      <c r="J92" s="323">
        <f>$F19*ABS($C19-AVERAGE(기본정보!$B$12:$B$13))/SQRT(3)</f>
        <v>1.5270914620065603E-2</v>
      </c>
      <c r="K92" s="328">
        <f t="shared" si="53"/>
        <v>0</v>
      </c>
      <c r="L92" s="327">
        <f t="shared" si="54"/>
        <v>0</v>
      </c>
      <c r="M92" s="300" t="e">
        <f t="shared" si="55"/>
        <v>#VALUE!</v>
      </c>
      <c r="N92" s="300">
        <f t="shared" ca="1" si="49"/>
        <v>2</v>
      </c>
      <c r="O92" s="328">
        <f t="shared" ca="1" si="56"/>
        <v>0</v>
      </c>
      <c r="P92" s="314"/>
      <c r="Q92" s="314"/>
      <c r="R92" s="314"/>
      <c r="S92" s="314"/>
      <c r="T92" s="314"/>
      <c r="U92" s="314"/>
      <c r="V92" s="340" t="e">
        <f ca="1">C92*Q84%</f>
        <v>#VALUE!</v>
      </c>
      <c r="W92" s="409" t="e">
        <f t="shared" ca="1" si="57"/>
        <v>#VALUE!</v>
      </c>
      <c r="X92" s="409" t="b">
        <f t="shared" si="59"/>
        <v>0</v>
      </c>
      <c r="Y92" s="409" t="e">
        <f t="shared" ca="1" si="58"/>
        <v>#VALUE!</v>
      </c>
      <c r="Z92" s="44"/>
      <c r="AA92" s="651"/>
      <c r="AB92" s="302" t="s">
        <v>386</v>
      </c>
      <c r="AC92" s="302" t="s">
        <v>387</v>
      </c>
      <c r="AD92" s="302" t="s">
        <v>388</v>
      </c>
      <c r="AE92" s="302" t="s">
        <v>389</v>
      </c>
      <c r="AF92" s="302" t="s">
        <v>67</v>
      </c>
      <c r="AG92" s="302" t="s">
        <v>390</v>
      </c>
      <c r="AH92" s="302" t="s">
        <v>391</v>
      </c>
    </row>
    <row r="93" spans="2:34" ht="15" customHeight="1">
      <c r="B93" s="653"/>
      <c r="C93" s="307">
        <f t="shared" si="46"/>
        <v>0</v>
      </c>
      <c r="D93" s="323" t="e">
        <f t="shared" si="47"/>
        <v>#VALUE!</v>
      </c>
      <c r="E93" s="324" t="e">
        <f t="shared" si="47"/>
        <v>#VALUE!</v>
      </c>
      <c r="F93" s="325" t="e">
        <f t="shared" si="50"/>
        <v>#VALUE!</v>
      </c>
      <c r="G93" s="326" t="e">
        <f t="shared" si="48"/>
        <v>#VALUE!</v>
      </c>
      <c r="H93" s="326" t="e">
        <f t="shared" si="51"/>
        <v>#VALUE!</v>
      </c>
      <c r="I93" s="323">
        <f t="shared" si="52"/>
        <v>0</v>
      </c>
      <c r="J93" s="323">
        <f>$F20*ABS($C20-AVERAGE(기본정보!$B$12:$B$13))/SQRT(3)</f>
        <v>1.5270914620065603E-2</v>
      </c>
      <c r="K93" s="328">
        <f t="shared" si="53"/>
        <v>0</v>
      </c>
      <c r="L93" s="327">
        <f t="shared" si="54"/>
        <v>0</v>
      </c>
      <c r="M93" s="300" t="e">
        <f t="shared" si="55"/>
        <v>#VALUE!</v>
      </c>
      <c r="N93" s="300">
        <f t="shared" ca="1" si="49"/>
        <v>2</v>
      </c>
      <c r="O93" s="328">
        <f t="shared" ca="1" si="56"/>
        <v>0</v>
      </c>
      <c r="P93" s="314"/>
      <c r="Q93" s="314"/>
      <c r="R93" s="314"/>
      <c r="S93" s="314"/>
      <c r="T93" s="314"/>
      <c r="U93" s="314"/>
      <c r="V93" s="340" t="e">
        <f ca="1">C93*Q84%</f>
        <v>#VALUE!</v>
      </c>
      <c r="W93" s="409" t="e">
        <f t="shared" ca="1" si="57"/>
        <v>#VALUE!</v>
      </c>
      <c r="X93" s="409" t="b">
        <f t="shared" si="59"/>
        <v>0</v>
      </c>
      <c r="Y93" s="409" t="e">
        <f t="shared" ca="1" si="58"/>
        <v>#VALUE!</v>
      </c>
      <c r="Z93" s="44"/>
      <c r="AA93" s="302" t="s">
        <v>282</v>
      </c>
      <c r="AB93" s="300">
        <v>1</v>
      </c>
      <c r="AC93" s="300">
        <v>9.8066500000000001E-2</v>
      </c>
      <c r="AD93" s="300">
        <v>9.8066499999999994</v>
      </c>
      <c r="AE93" s="300">
        <v>7.0615519999999996E-3</v>
      </c>
      <c r="AF93" s="300">
        <v>0.1129848</v>
      </c>
      <c r="AG93" s="300">
        <v>1.355818</v>
      </c>
      <c r="AH93" s="300">
        <v>0.01</v>
      </c>
    </row>
    <row r="94" spans="2:34" ht="15" customHeight="1">
      <c r="B94" s="653"/>
      <c r="C94" s="307">
        <f t="shared" si="46"/>
        <v>0</v>
      </c>
      <c r="D94" s="323" t="e">
        <f t="shared" si="47"/>
        <v>#VALUE!</v>
      </c>
      <c r="E94" s="324" t="e">
        <f t="shared" si="47"/>
        <v>#VALUE!</v>
      </c>
      <c r="F94" s="325" t="e">
        <f t="shared" si="50"/>
        <v>#VALUE!</v>
      </c>
      <c r="G94" s="326" t="e">
        <f t="shared" si="48"/>
        <v>#VALUE!</v>
      </c>
      <c r="H94" s="326" t="e">
        <f t="shared" si="51"/>
        <v>#VALUE!</v>
      </c>
      <c r="I94" s="323">
        <f t="shared" si="52"/>
        <v>0</v>
      </c>
      <c r="J94" s="323">
        <f>$F21*ABS($C21-AVERAGE(기본정보!$B$12:$B$13))/SQRT(3)</f>
        <v>1.5270914620065603E-2</v>
      </c>
      <c r="K94" s="328">
        <f t="shared" si="53"/>
        <v>0</v>
      </c>
      <c r="L94" s="327">
        <f t="shared" si="54"/>
        <v>0</v>
      </c>
      <c r="M94" s="300" t="e">
        <f t="shared" si="55"/>
        <v>#VALUE!</v>
      </c>
      <c r="N94" s="300">
        <f t="shared" ca="1" si="49"/>
        <v>2</v>
      </c>
      <c r="O94" s="328">
        <f t="shared" ca="1" si="56"/>
        <v>0</v>
      </c>
      <c r="P94" s="314"/>
      <c r="Q94" s="314"/>
      <c r="R94" s="314"/>
      <c r="S94" s="314"/>
      <c r="T94" s="314"/>
      <c r="U94" s="314"/>
      <c r="V94" s="340" t="e">
        <f ca="1">C94*Q84%</f>
        <v>#VALUE!</v>
      </c>
      <c r="W94" s="409" t="e">
        <f t="shared" ca="1" si="57"/>
        <v>#VALUE!</v>
      </c>
      <c r="X94" s="409" t="b">
        <f t="shared" si="59"/>
        <v>0</v>
      </c>
      <c r="Y94" s="409" t="e">
        <f t="shared" ca="1" si="58"/>
        <v>#VALUE!</v>
      </c>
      <c r="Z94" s="44"/>
    </row>
    <row r="95" spans="2:34" ht="15" customHeight="1">
      <c r="B95" s="653"/>
      <c r="C95" s="307">
        <f t="shared" si="46"/>
        <v>0</v>
      </c>
      <c r="D95" s="323" t="e">
        <f t="shared" si="47"/>
        <v>#VALUE!</v>
      </c>
      <c r="E95" s="324" t="e">
        <f t="shared" si="47"/>
        <v>#VALUE!</v>
      </c>
      <c r="F95" s="325" t="e">
        <f t="shared" si="50"/>
        <v>#VALUE!</v>
      </c>
      <c r="G95" s="326" t="e">
        <f t="shared" si="48"/>
        <v>#VALUE!</v>
      </c>
      <c r="H95" s="326" t="e">
        <f t="shared" si="51"/>
        <v>#VALUE!</v>
      </c>
      <c r="I95" s="323">
        <f t="shared" si="52"/>
        <v>0</v>
      </c>
      <c r="J95" s="323">
        <f>$F22*ABS($C22-AVERAGE(기본정보!$B$12:$B$13))/SQRT(3)</f>
        <v>1.5270914620065603E-2</v>
      </c>
      <c r="K95" s="328">
        <f t="shared" si="53"/>
        <v>0</v>
      </c>
      <c r="L95" s="327">
        <f t="shared" si="54"/>
        <v>0</v>
      </c>
      <c r="M95" s="300" t="e">
        <f t="shared" si="55"/>
        <v>#VALUE!</v>
      </c>
      <c r="N95" s="300">
        <f t="shared" ca="1" si="49"/>
        <v>2</v>
      </c>
      <c r="O95" s="328">
        <f t="shared" ca="1" si="56"/>
        <v>0</v>
      </c>
      <c r="P95" s="314"/>
      <c r="Q95" s="314"/>
      <c r="R95" s="314"/>
      <c r="S95" s="314"/>
      <c r="T95" s="314"/>
      <c r="U95" s="314"/>
      <c r="V95" s="340" t="e">
        <f ca="1">C95*Q84%</f>
        <v>#VALUE!</v>
      </c>
      <c r="W95" s="409" t="e">
        <f t="shared" ca="1" si="57"/>
        <v>#VALUE!</v>
      </c>
      <c r="X95" s="409" t="b">
        <f t="shared" si="59"/>
        <v>0</v>
      </c>
      <c r="Y95" s="409" t="e">
        <f t="shared" ca="1" si="58"/>
        <v>#VALUE!</v>
      </c>
      <c r="Z95" s="44"/>
    </row>
    <row r="96" spans="2:34" ht="15" customHeight="1">
      <c r="B96" s="653"/>
      <c r="C96" s="307">
        <f t="shared" si="46"/>
        <v>0</v>
      </c>
      <c r="D96" s="323" t="e">
        <f t="shared" si="47"/>
        <v>#VALUE!</v>
      </c>
      <c r="E96" s="324" t="e">
        <f t="shared" si="47"/>
        <v>#VALUE!</v>
      </c>
      <c r="F96" s="325" t="e">
        <f t="shared" si="50"/>
        <v>#VALUE!</v>
      </c>
      <c r="G96" s="326" t="e">
        <f t="shared" si="48"/>
        <v>#VALUE!</v>
      </c>
      <c r="H96" s="326" t="e">
        <f t="shared" si="51"/>
        <v>#VALUE!</v>
      </c>
      <c r="I96" s="323">
        <f t="shared" si="52"/>
        <v>0</v>
      </c>
      <c r="J96" s="323">
        <f>$F23*ABS($C23-AVERAGE(기본정보!$B$12:$B$13))/SQRT(3)</f>
        <v>1.5270914620065603E-2</v>
      </c>
      <c r="K96" s="328">
        <f t="shared" si="53"/>
        <v>0</v>
      </c>
      <c r="L96" s="327">
        <f t="shared" si="54"/>
        <v>0</v>
      </c>
      <c r="M96" s="300" t="e">
        <f t="shared" si="55"/>
        <v>#VALUE!</v>
      </c>
      <c r="N96" s="300">
        <f t="shared" ca="1" si="49"/>
        <v>2</v>
      </c>
      <c r="O96" s="328">
        <f t="shared" ca="1" si="56"/>
        <v>0</v>
      </c>
      <c r="P96" s="314"/>
      <c r="Q96" s="314"/>
      <c r="R96" s="314"/>
      <c r="S96" s="314"/>
      <c r="T96" s="314"/>
      <c r="U96" s="314"/>
      <c r="V96" s="340" t="e">
        <f ca="1">C96*Q84%</f>
        <v>#VALUE!</v>
      </c>
      <c r="W96" s="409" t="e">
        <f t="shared" ca="1" si="57"/>
        <v>#VALUE!</v>
      </c>
      <c r="X96" s="409" t="b">
        <f t="shared" si="59"/>
        <v>0</v>
      </c>
      <c r="Y96" s="409" t="e">
        <f t="shared" ca="1" si="58"/>
        <v>#VALUE!</v>
      </c>
      <c r="Z96" s="44"/>
    </row>
    <row r="97" spans="2:26" ht="15" customHeight="1">
      <c r="B97" s="653"/>
      <c r="C97" s="307">
        <f t="shared" si="46"/>
        <v>0</v>
      </c>
      <c r="D97" s="323" t="e">
        <f t="shared" si="47"/>
        <v>#VALUE!</v>
      </c>
      <c r="E97" s="324" t="e">
        <f t="shared" si="47"/>
        <v>#VALUE!</v>
      </c>
      <c r="F97" s="325" t="e">
        <f t="shared" si="50"/>
        <v>#VALUE!</v>
      </c>
      <c r="G97" s="326" t="e">
        <f t="shared" si="48"/>
        <v>#VALUE!</v>
      </c>
      <c r="H97" s="326" t="e">
        <f t="shared" si="51"/>
        <v>#VALUE!</v>
      </c>
      <c r="I97" s="323">
        <f t="shared" si="52"/>
        <v>0</v>
      </c>
      <c r="J97" s="323">
        <f>$F24*ABS($C24-AVERAGE(기본정보!$B$12:$B$13))/SQRT(3)</f>
        <v>1.5270914620065603E-2</v>
      </c>
      <c r="K97" s="328">
        <f t="shared" si="53"/>
        <v>0</v>
      </c>
      <c r="L97" s="327">
        <f t="shared" si="54"/>
        <v>0</v>
      </c>
      <c r="M97" s="300" t="e">
        <f t="shared" si="55"/>
        <v>#VALUE!</v>
      </c>
      <c r="N97" s="300">
        <f t="shared" ca="1" si="49"/>
        <v>2</v>
      </c>
      <c r="O97" s="328">
        <f t="shared" ca="1" si="56"/>
        <v>0</v>
      </c>
      <c r="P97" s="314"/>
      <c r="Q97" s="314"/>
      <c r="R97" s="314"/>
      <c r="S97" s="314"/>
      <c r="T97" s="314"/>
      <c r="U97" s="314"/>
      <c r="V97" s="340" t="e">
        <f ca="1">C97*Q84%</f>
        <v>#VALUE!</v>
      </c>
      <c r="W97" s="409" t="e">
        <f t="shared" ca="1" si="57"/>
        <v>#VALUE!</v>
      </c>
      <c r="X97" s="409" t="b">
        <f t="shared" si="59"/>
        <v>0</v>
      </c>
      <c r="Y97" s="409" t="e">
        <f t="shared" ca="1" si="58"/>
        <v>#VALUE!</v>
      </c>
      <c r="Z97" s="44"/>
    </row>
    <row r="98" spans="2:26" ht="15" customHeight="1">
      <c r="B98" s="653"/>
      <c r="C98" s="307">
        <f t="shared" si="46"/>
        <v>0</v>
      </c>
      <c r="D98" s="323" t="e">
        <f t="shared" si="47"/>
        <v>#VALUE!</v>
      </c>
      <c r="E98" s="324" t="e">
        <f t="shared" si="47"/>
        <v>#VALUE!</v>
      </c>
      <c r="F98" s="325" t="e">
        <f t="shared" si="50"/>
        <v>#VALUE!</v>
      </c>
      <c r="G98" s="326" t="e">
        <f t="shared" si="48"/>
        <v>#VALUE!</v>
      </c>
      <c r="H98" s="326" t="e">
        <f t="shared" si="51"/>
        <v>#VALUE!</v>
      </c>
      <c r="I98" s="323">
        <f t="shared" si="52"/>
        <v>0</v>
      </c>
      <c r="J98" s="323">
        <f>$F25*ABS($C25-AVERAGE(기본정보!$B$12:$B$13))/SQRT(3)</f>
        <v>1.5270914620065603E-2</v>
      </c>
      <c r="K98" s="328">
        <f t="shared" si="53"/>
        <v>0</v>
      </c>
      <c r="L98" s="327">
        <f t="shared" si="54"/>
        <v>0</v>
      </c>
      <c r="M98" s="300" t="e">
        <f t="shared" si="55"/>
        <v>#VALUE!</v>
      </c>
      <c r="N98" s="300">
        <f t="shared" ca="1" si="49"/>
        <v>2</v>
      </c>
      <c r="O98" s="328">
        <f t="shared" ca="1" si="56"/>
        <v>0</v>
      </c>
      <c r="P98" s="314"/>
      <c r="Q98" s="314"/>
      <c r="R98" s="314"/>
      <c r="S98" s="314"/>
      <c r="T98" s="314"/>
      <c r="U98" s="314"/>
      <c r="V98" s="340" t="e">
        <f ca="1">C98*Q84%</f>
        <v>#VALUE!</v>
      </c>
      <c r="W98" s="409" t="e">
        <f t="shared" ca="1" si="57"/>
        <v>#VALUE!</v>
      </c>
      <c r="X98" s="409" t="b">
        <f t="shared" si="59"/>
        <v>0</v>
      </c>
      <c r="Y98" s="409" t="e">
        <f t="shared" ca="1" si="58"/>
        <v>#VALUE!</v>
      </c>
      <c r="Z98" s="44"/>
    </row>
    <row r="99" spans="2:26" ht="15" customHeight="1">
      <c r="B99" s="653"/>
      <c r="C99" s="329">
        <f t="shared" si="46"/>
        <v>0</v>
      </c>
      <c r="D99" s="330" t="e">
        <f t="shared" si="47"/>
        <v>#VALUE!</v>
      </c>
      <c r="E99" s="331" t="e">
        <f t="shared" si="47"/>
        <v>#VALUE!</v>
      </c>
      <c r="F99" s="332" t="e">
        <f t="shared" si="50"/>
        <v>#VALUE!</v>
      </c>
      <c r="G99" s="333" t="e">
        <f t="shared" si="48"/>
        <v>#VALUE!</v>
      </c>
      <c r="H99" s="333" t="e">
        <f t="shared" si="51"/>
        <v>#VALUE!</v>
      </c>
      <c r="I99" s="330">
        <f t="shared" si="52"/>
        <v>0</v>
      </c>
      <c r="J99" s="330">
        <f>$F26*ABS($C26-AVERAGE(기본정보!$B$12:$B$13))/SQRT(3)</f>
        <v>1.5270914620065603E-2</v>
      </c>
      <c r="K99" s="334">
        <f t="shared" si="53"/>
        <v>0</v>
      </c>
      <c r="L99" s="327">
        <f t="shared" si="54"/>
        <v>0</v>
      </c>
      <c r="M99" s="300" t="e">
        <f t="shared" si="55"/>
        <v>#VALUE!</v>
      </c>
      <c r="N99" s="300">
        <f t="shared" ca="1" si="49"/>
        <v>2</v>
      </c>
      <c r="O99" s="334">
        <f t="shared" ca="1" si="56"/>
        <v>0</v>
      </c>
      <c r="P99" s="314"/>
      <c r="Q99" s="314"/>
      <c r="R99" s="314"/>
      <c r="S99" s="314"/>
      <c r="T99" s="314"/>
      <c r="U99" s="314"/>
      <c r="V99" s="340" t="e">
        <f ca="1">C99*Q84%</f>
        <v>#VALUE!</v>
      </c>
      <c r="W99" s="409" t="e">
        <f t="shared" ca="1" si="57"/>
        <v>#VALUE!</v>
      </c>
      <c r="X99" s="409" t="b">
        <f t="shared" si="59"/>
        <v>0</v>
      </c>
      <c r="Y99" s="409" t="e">
        <f t="shared" ca="1" si="58"/>
        <v>#VALUE!</v>
      </c>
      <c r="Z99" s="44"/>
    </row>
    <row r="100" spans="2:26" ht="15" customHeight="1">
      <c r="B100" s="654"/>
      <c r="C100" s="315">
        <f t="shared" si="46"/>
        <v>0</v>
      </c>
      <c r="D100" s="335" t="e">
        <f t="shared" ref="D100:E100" si="60">O53</f>
        <v>#VALUE!</v>
      </c>
      <c r="E100" s="336" t="e">
        <f t="shared" si="60"/>
        <v>#VALUE!</v>
      </c>
      <c r="F100" s="337" t="e">
        <f t="shared" si="50"/>
        <v>#VALUE!</v>
      </c>
      <c r="G100" s="338" t="e">
        <f t="shared" si="48"/>
        <v>#VALUE!</v>
      </c>
      <c r="H100" s="338" t="e">
        <f t="shared" si="51"/>
        <v>#VALUE!</v>
      </c>
      <c r="I100" s="335">
        <f t="shared" si="52"/>
        <v>0</v>
      </c>
      <c r="J100" s="335">
        <f>$F27*ABS($C27-AVERAGE(기본정보!$B$12:$B$13))/SQRT(3)</f>
        <v>1.5270914620065603E-2</v>
      </c>
      <c r="K100" s="339">
        <f t="shared" si="53"/>
        <v>0</v>
      </c>
      <c r="L100" s="327">
        <f t="shared" si="54"/>
        <v>0</v>
      </c>
      <c r="M100" s="300" t="e">
        <f t="shared" si="55"/>
        <v>#VALUE!</v>
      </c>
      <c r="N100" s="300">
        <f t="shared" ca="1" si="49"/>
        <v>2</v>
      </c>
      <c r="O100" s="339">
        <f t="shared" ca="1" si="56"/>
        <v>0</v>
      </c>
      <c r="P100" s="314"/>
      <c r="Q100" s="314"/>
      <c r="R100" s="314"/>
      <c r="S100" s="314"/>
      <c r="T100" s="314"/>
      <c r="U100" s="314"/>
      <c r="V100" s="408" t="e">
        <f ca="1">C100*Q84%</f>
        <v>#VALUE!</v>
      </c>
      <c r="W100" s="410" t="e">
        <f t="shared" ca="1" si="57"/>
        <v>#VALUE!</v>
      </c>
      <c r="X100" s="410" t="b">
        <f t="shared" si="59"/>
        <v>0</v>
      </c>
      <c r="Y100" s="410" t="e">
        <f t="shared" ca="1" si="58"/>
        <v>#VALUE!</v>
      </c>
      <c r="Z100" s="44"/>
    </row>
    <row r="101" spans="2:26" ht="15" customHeight="1">
      <c r="B101" s="652" t="s">
        <v>288</v>
      </c>
      <c r="C101" s="186">
        <f>E54</f>
        <v>0</v>
      </c>
      <c r="D101" s="305"/>
      <c r="E101" s="306"/>
      <c r="F101" s="187"/>
      <c r="G101" s="188"/>
      <c r="H101" s="188"/>
      <c r="I101" s="188"/>
      <c r="J101" s="188"/>
      <c r="K101" s="234"/>
      <c r="L101" s="189"/>
      <c r="M101" s="190"/>
      <c r="N101" s="235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44"/>
    </row>
    <row r="102" spans="2:26" ht="15" customHeight="1">
      <c r="B102" s="653"/>
      <c r="C102" s="307">
        <f t="shared" si="46"/>
        <v>0</v>
      </c>
      <c r="D102" s="192"/>
      <c r="E102" s="193"/>
      <c r="F102" s="308"/>
      <c r="G102" s="309"/>
      <c r="H102" s="309"/>
      <c r="I102" s="309"/>
      <c r="J102" s="309"/>
      <c r="K102" s="310"/>
      <c r="L102" s="311"/>
      <c r="M102" s="312"/>
      <c r="N102" s="313"/>
      <c r="O102" s="314"/>
      <c r="P102" s="314"/>
      <c r="Q102" s="314"/>
      <c r="R102" s="314"/>
      <c r="S102" s="314"/>
      <c r="T102" s="314"/>
      <c r="U102" s="314"/>
      <c r="V102" s="314"/>
      <c r="W102" s="314"/>
      <c r="X102" s="314"/>
      <c r="Y102" s="314"/>
      <c r="Z102" s="44"/>
    </row>
    <row r="103" spans="2:26" ht="15" customHeight="1">
      <c r="B103" s="654"/>
      <c r="C103" s="315">
        <f t="shared" si="46"/>
        <v>0</v>
      </c>
      <c r="D103" s="194"/>
      <c r="E103" s="242"/>
      <c r="F103" s="316"/>
      <c r="G103" s="317"/>
      <c r="H103" s="317"/>
      <c r="I103" s="317"/>
      <c r="J103" s="317"/>
      <c r="K103" s="318"/>
      <c r="L103" s="319"/>
      <c r="M103" s="320"/>
      <c r="N103" s="321"/>
      <c r="O103" s="322"/>
      <c r="P103" s="322"/>
      <c r="Q103" s="322"/>
      <c r="R103" s="322"/>
      <c r="S103" s="322"/>
      <c r="T103" s="322"/>
      <c r="U103" s="322"/>
      <c r="V103" s="322"/>
      <c r="W103" s="322"/>
      <c r="X103" s="322"/>
      <c r="Y103" s="322"/>
      <c r="Z103" s="44"/>
    </row>
    <row r="104" spans="2:26" ht="15" customHeight="1">
      <c r="B104" s="652" t="s">
        <v>392</v>
      </c>
      <c r="C104" s="186">
        <f t="shared" si="46"/>
        <v>0</v>
      </c>
      <c r="D104" s="80" t="e">
        <f>O57</f>
        <v>#VALUE!</v>
      </c>
      <c r="E104" s="79" t="e">
        <f>P57</f>
        <v>#VALUE!</v>
      </c>
      <c r="F104" s="187"/>
      <c r="G104" s="188"/>
      <c r="H104" s="188"/>
      <c r="I104" s="188"/>
      <c r="J104" s="188"/>
      <c r="K104" s="234"/>
      <c r="L104" s="189"/>
      <c r="M104" s="190"/>
      <c r="N104" s="235"/>
      <c r="O104" s="191"/>
      <c r="P104" s="237"/>
      <c r="Q104" s="191"/>
      <c r="R104" s="191"/>
      <c r="S104" s="191"/>
      <c r="T104" s="191"/>
      <c r="U104" s="191"/>
      <c r="V104" s="191"/>
      <c r="W104" s="191"/>
      <c r="X104" s="191"/>
      <c r="Y104" s="191"/>
      <c r="Z104" s="44"/>
    </row>
    <row r="105" spans="2:26" ht="15" customHeight="1">
      <c r="B105" s="653"/>
      <c r="C105" s="307">
        <f t="shared" si="46"/>
        <v>0</v>
      </c>
      <c r="D105" s="323" t="e">
        <f t="shared" ref="D105:E120" si="61">O58</f>
        <v>#VALUE!</v>
      </c>
      <c r="E105" s="324" t="e">
        <f t="shared" si="61"/>
        <v>#VALUE!</v>
      </c>
      <c r="F105" s="325" t="e">
        <f t="shared" ref="F105:F121" si="62">IF(D105=0,0,(E105/D105*100)/SQRT(3))</f>
        <v>#VALUE!</v>
      </c>
      <c r="G105" s="326" t="e">
        <f t="shared" ref="G105:G121" si="63">IF(D105=0,0,SQRT(($Q$6^2)/(12*D105^2))*100)</f>
        <v>#VALUE!</v>
      </c>
      <c r="H105" s="326" t="e">
        <f t="shared" ref="H105:H121" si="64">IF(D105=0,0,SQRT(SUMSQ(I105:K105)))</f>
        <v>#VALUE!</v>
      </c>
      <c r="I105" s="231">
        <f>MAX(N$10:N$27)/2</f>
        <v>0</v>
      </c>
      <c r="J105" s="232">
        <f>$F11*ABS($C11-AVERAGE(기본정보!$B$12:$B$13))/SQRT(3)</f>
        <v>1.5270914620065603E-2</v>
      </c>
      <c r="K105" s="233">
        <f>$O11/SQRT(3)</f>
        <v>0</v>
      </c>
      <c r="L105" s="327">
        <f>IF(C105=0,0,IF(D105="","",SQRT(SUMSQ(F105:H105))))</f>
        <v>0</v>
      </c>
      <c r="M105" s="300" t="e">
        <f t="shared" ref="M105:M121" si="65">IF(F105=0,"∞",IF(ROUNDDOWN(L105^4/(F105^4/2),0)&gt;=10,"∞",ROUNDDOWN(L105^4/(F105^4/2),0)))</f>
        <v>#VALUE!</v>
      </c>
      <c r="N105" s="300">
        <f ca="1">IF(C105=0,2,OFFSET($AB$78,MATCH(M105,$AA$79:$AA$89),0))</f>
        <v>2</v>
      </c>
      <c r="O105" s="328">
        <f ca="1">L105*MAX(N$105:N$121)</f>
        <v>0</v>
      </c>
      <c r="P105" s="340" t="e">
        <f>IF(D105=0,0,K$5*100)</f>
        <v>#VALUE!</v>
      </c>
      <c r="Q105" s="328" t="e">
        <f ca="1">MAX(O105:P121)</f>
        <v>#VALUE!</v>
      </c>
      <c r="R105" s="300" t="e">
        <f ca="1">OFFSET($AG$77,COUNTIF($AF$78:$AF$84,"&lt;="&amp;Q105),0)+1</f>
        <v>#VALUE!</v>
      </c>
      <c r="S105" s="391" t="b">
        <f>IF(C104=0,FALSE,IF(ABS((Q105-ROUND(Q105,R$80))/Q105)*100&lt;=5,FALSE,TRUE))</f>
        <v>0</v>
      </c>
      <c r="T105" s="394" t="e">
        <f ca="1">IF(S105=TRUE,ROUNDUP(Q105,R$80),ROUND(Q105,R$80))</f>
        <v>#VALUE!</v>
      </c>
      <c r="U105" s="328" t="e">
        <f>IF(E105="","",IF(Q105=MAX(O105:O121),"","초과"))</f>
        <v>#VALUE!</v>
      </c>
      <c r="V105" s="340" t="e">
        <f ca="1">C105*Q105%</f>
        <v>#VALUE!</v>
      </c>
      <c r="W105" s="409" t="e">
        <f ca="1">OFFSET($AG$77,COUNTIF($AF$78:$AF$84,"&lt;="&amp;V105),0)+1</f>
        <v>#VALUE!</v>
      </c>
      <c r="X105" s="409" t="b">
        <f>IF(C105=0,FALSE,IF(ABS((V105-ROUND(V105,W$80))/V105)*100&lt;=5,FALSE,TRUE))</f>
        <v>0</v>
      </c>
      <c r="Y105" s="409" t="e">
        <f ca="1">IF(X105=TRUE,ROUNDUP(V105,W$80),ROUND(V105,W$80))</f>
        <v>#VALUE!</v>
      </c>
      <c r="Z105" s="44"/>
    </row>
    <row r="106" spans="2:26" ht="15" customHeight="1">
      <c r="B106" s="653"/>
      <c r="C106" s="307">
        <f t="shared" si="46"/>
        <v>0</v>
      </c>
      <c r="D106" s="323" t="e">
        <f t="shared" si="61"/>
        <v>#VALUE!</v>
      </c>
      <c r="E106" s="324" t="e">
        <f t="shared" si="61"/>
        <v>#VALUE!</v>
      </c>
      <c r="F106" s="325" t="e">
        <f t="shared" si="62"/>
        <v>#VALUE!</v>
      </c>
      <c r="G106" s="326" t="e">
        <f t="shared" si="63"/>
        <v>#VALUE!</v>
      </c>
      <c r="H106" s="326" t="e">
        <f t="shared" si="64"/>
        <v>#VALUE!</v>
      </c>
      <c r="I106" s="323">
        <f t="shared" ref="I106:I121" si="66">MAX(N$10:N$27)/2</f>
        <v>0</v>
      </c>
      <c r="J106" s="323">
        <f>$F12*ABS($C12-AVERAGE(기본정보!$B$12:$B$13))/SQRT(3)</f>
        <v>1.5270914620065603E-2</v>
      </c>
      <c r="K106" s="328">
        <f t="shared" ref="K106:K121" si="67">$O12/SQRT(3)</f>
        <v>0</v>
      </c>
      <c r="L106" s="327">
        <f t="shared" ref="L106:L121" si="68">IF(C106=0,0,IF(D106="","",SQRT(SUMSQ(F106:H106))))</f>
        <v>0</v>
      </c>
      <c r="M106" s="300" t="e">
        <f t="shared" si="65"/>
        <v>#VALUE!</v>
      </c>
      <c r="N106" s="300">
        <f t="shared" ref="N106:N121" ca="1" si="69">IF(C106=0,2,OFFSET($AB$78,MATCH(M106,$AA$79:$AA$89),0))</f>
        <v>2</v>
      </c>
      <c r="O106" s="328">
        <f t="shared" ref="O106:O121" ca="1" si="70">L106*MAX(N$105:N$121)</f>
        <v>0</v>
      </c>
      <c r="P106" s="341"/>
      <c r="Q106" s="314"/>
      <c r="R106" s="314"/>
      <c r="S106" s="314"/>
      <c r="T106" s="314"/>
      <c r="U106" s="314"/>
      <c r="V106" s="340" t="e">
        <f ca="1">C106*Q105%</f>
        <v>#VALUE!</v>
      </c>
      <c r="W106" s="409" t="e">
        <f t="shared" ref="W106:W121" ca="1" si="71">OFFSET($AG$77,COUNTIF($AF$78:$AF$84,"&lt;="&amp;V106),0)+1</f>
        <v>#VALUE!</v>
      </c>
      <c r="X106" s="409" t="b">
        <f>IF(C106=0,FALSE,IF(ABS((V106-ROUND(V106,W$80))/V106)*100&lt;=5,FALSE,TRUE))</f>
        <v>0</v>
      </c>
      <c r="Y106" s="409" t="e">
        <f t="shared" ref="Y106:Y121" ca="1" si="72">IF(X106=TRUE,ROUNDUP(V106,W$80),ROUND(V106,W$80))</f>
        <v>#VALUE!</v>
      </c>
      <c r="Z106" s="44"/>
    </row>
    <row r="107" spans="2:26" ht="15" customHeight="1">
      <c r="B107" s="653"/>
      <c r="C107" s="307">
        <f t="shared" si="46"/>
        <v>0</v>
      </c>
      <c r="D107" s="323" t="e">
        <f t="shared" si="61"/>
        <v>#VALUE!</v>
      </c>
      <c r="E107" s="324" t="e">
        <f t="shared" si="61"/>
        <v>#VALUE!</v>
      </c>
      <c r="F107" s="325" t="e">
        <f t="shared" si="62"/>
        <v>#VALUE!</v>
      </c>
      <c r="G107" s="326" t="e">
        <f t="shared" si="63"/>
        <v>#VALUE!</v>
      </c>
      <c r="H107" s="326" t="e">
        <f t="shared" si="64"/>
        <v>#VALUE!</v>
      </c>
      <c r="I107" s="323">
        <f t="shared" si="66"/>
        <v>0</v>
      </c>
      <c r="J107" s="323">
        <f>$F13*ABS($C13-AVERAGE(기본정보!$B$12:$B$13))/SQRT(3)</f>
        <v>1.5270914620065603E-2</v>
      </c>
      <c r="K107" s="328">
        <f t="shared" si="67"/>
        <v>0</v>
      </c>
      <c r="L107" s="327">
        <f t="shared" si="68"/>
        <v>0</v>
      </c>
      <c r="M107" s="300" t="e">
        <f t="shared" si="65"/>
        <v>#VALUE!</v>
      </c>
      <c r="N107" s="300">
        <f t="shared" ca="1" si="69"/>
        <v>2</v>
      </c>
      <c r="O107" s="328">
        <f t="shared" ca="1" si="70"/>
        <v>0</v>
      </c>
      <c r="P107" s="341"/>
      <c r="Q107" s="314"/>
      <c r="R107" s="314"/>
      <c r="S107" s="314"/>
      <c r="T107" s="314"/>
      <c r="U107" s="314"/>
      <c r="V107" s="340" t="e">
        <f ca="1">C107*Q105%</f>
        <v>#VALUE!</v>
      </c>
      <c r="W107" s="409" t="e">
        <f t="shared" ca="1" si="71"/>
        <v>#VALUE!</v>
      </c>
      <c r="X107" s="409" t="b">
        <f>IF(C107=0,FALSE,IF(ABS((V107-ROUND(V107,W$80))/V107)*100&lt;=5,FALSE,TRUE))</f>
        <v>0</v>
      </c>
      <c r="Y107" s="409" t="e">
        <f t="shared" ca="1" si="72"/>
        <v>#VALUE!</v>
      </c>
      <c r="Z107" s="44"/>
    </row>
    <row r="108" spans="2:26" ht="15" customHeight="1">
      <c r="B108" s="653"/>
      <c r="C108" s="307">
        <f t="shared" si="46"/>
        <v>0</v>
      </c>
      <c r="D108" s="323" t="e">
        <f t="shared" si="61"/>
        <v>#VALUE!</v>
      </c>
      <c r="E108" s="324" t="e">
        <f t="shared" si="61"/>
        <v>#VALUE!</v>
      </c>
      <c r="F108" s="325" t="e">
        <f t="shared" si="62"/>
        <v>#VALUE!</v>
      </c>
      <c r="G108" s="326" t="e">
        <f t="shared" si="63"/>
        <v>#VALUE!</v>
      </c>
      <c r="H108" s="326" t="e">
        <f t="shared" si="64"/>
        <v>#VALUE!</v>
      </c>
      <c r="I108" s="323">
        <f t="shared" si="66"/>
        <v>0</v>
      </c>
      <c r="J108" s="323">
        <f>$F14*ABS($C14-AVERAGE(기본정보!$B$12:$B$13))/SQRT(3)</f>
        <v>1.5270914620065603E-2</v>
      </c>
      <c r="K108" s="328">
        <f t="shared" si="67"/>
        <v>0</v>
      </c>
      <c r="L108" s="327">
        <f t="shared" si="68"/>
        <v>0</v>
      </c>
      <c r="M108" s="300" t="e">
        <f t="shared" si="65"/>
        <v>#VALUE!</v>
      </c>
      <c r="N108" s="300">
        <f t="shared" ca="1" si="69"/>
        <v>2</v>
      </c>
      <c r="O108" s="328">
        <f t="shared" ca="1" si="70"/>
        <v>0</v>
      </c>
      <c r="P108" s="341"/>
      <c r="Q108" s="314"/>
      <c r="R108" s="314"/>
      <c r="S108" s="314"/>
      <c r="T108" s="314"/>
      <c r="U108" s="314"/>
      <c r="V108" s="340" t="e">
        <f ca="1">C108*Q105%</f>
        <v>#VALUE!</v>
      </c>
      <c r="W108" s="409" t="e">
        <f t="shared" ca="1" si="71"/>
        <v>#VALUE!</v>
      </c>
      <c r="X108" s="409" t="b">
        <f>IF(C108=0,FALSE,IF(ABS((V108-ROUND(V108,W$80))/V108)*100&lt;=5,FALSE,TRUE))</f>
        <v>0</v>
      </c>
      <c r="Y108" s="409" t="e">
        <f t="shared" ca="1" si="72"/>
        <v>#VALUE!</v>
      </c>
      <c r="Z108" s="44"/>
    </row>
    <row r="109" spans="2:26" ht="15" customHeight="1">
      <c r="B109" s="653"/>
      <c r="C109" s="307">
        <f t="shared" si="46"/>
        <v>0</v>
      </c>
      <c r="D109" s="323" t="e">
        <f t="shared" si="61"/>
        <v>#VALUE!</v>
      </c>
      <c r="E109" s="324" t="e">
        <f t="shared" si="61"/>
        <v>#VALUE!</v>
      </c>
      <c r="F109" s="325" t="e">
        <f t="shared" si="62"/>
        <v>#VALUE!</v>
      </c>
      <c r="G109" s="326" t="e">
        <f t="shared" si="63"/>
        <v>#VALUE!</v>
      </c>
      <c r="H109" s="326" t="e">
        <f t="shared" si="64"/>
        <v>#VALUE!</v>
      </c>
      <c r="I109" s="323">
        <f t="shared" si="66"/>
        <v>0</v>
      </c>
      <c r="J109" s="323">
        <f>$F15*ABS($C15-AVERAGE(기본정보!$B$12:$B$13))/SQRT(3)</f>
        <v>1.5270914620065603E-2</v>
      </c>
      <c r="K109" s="328">
        <f t="shared" si="67"/>
        <v>0</v>
      </c>
      <c r="L109" s="327">
        <f t="shared" si="68"/>
        <v>0</v>
      </c>
      <c r="M109" s="300" t="e">
        <f t="shared" si="65"/>
        <v>#VALUE!</v>
      </c>
      <c r="N109" s="300">
        <f t="shared" ca="1" si="69"/>
        <v>2</v>
      </c>
      <c r="O109" s="328">
        <f t="shared" ca="1" si="70"/>
        <v>0</v>
      </c>
      <c r="P109" s="341"/>
      <c r="Q109" s="314"/>
      <c r="R109" s="314"/>
      <c r="S109" s="314"/>
      <c r="T109" s="314"/>
      <c r="U109" s="314"/>
      <c r="V109" s="340" t="e">
        <f ca="1">C109*Q105%</f>
        <v>#VALUE!</v>
      </c>
      <c r="W109" s="409" t="e">
        <f t="shared" ca="1" si="71"/>
        <v>#VALUE!</v>
      </c>
      <c r="X109" s="409" t="b">
        <f>IF(C109=0,FALSE,IF(ABS((V109-ROUND(V109,W$80))/V109)*100&lt;=5,FALSE,TRUE))</f>
        <v>0</v>
      </c>
      <c r="Y109" s="409" t="e">
        <f t="shared" ca="1" si="72"/>
        <v>#VALUE!</v>
      </c>
      <c r="Z109" s="44"/>
    </row>
    <row r="110" spans="2:26" ht="15" customHeight="1">
      <c r="B110" s="653"/>
      <c r="C110" s="307">
        <f t="shared" si="46"/>
        <v>0</v>
      </c>
      <c r="D110" s="323" t="e">
        <f t="shared" si="61"/>
        <v>#VALUE!</v>
      </c>
      <c r="E110" s="324" t="e">
        <f t="shared" si="61"/>
        <v>#VALUE!</v>
      </c>
      <c r="F110" s="325" t="e">
        <f t="shared" si="62"/>
        <v>#VALUE!</v>
      </c>
      <c r="G110" s="326" t="e">
        <f t="shared" si="63"/>
        <v>#VALUE!</v>
      </c>
      <c r="H110" s="326" t="e">
        <f t="shared" si="64"/>
        <v>#VALUE!</v>
      </c>
      <c r="I110" s="323">
        <f t="shared" si="66"/>
        <v>0</v>
      </c>
      <c r="J110" s="323">
        <f>$F16*ABS($C16-AVERAGE(기본정보!$B$12:$B$13))/SQRT(3)</f>
        <v>1.5270914620065603E-2</v>
      </c>
      <c r="K110" s="328">
        <f t="shared" si="67"/>
        <v>0</v>
      </c>
      <c r="L110" s="327">
        <f t="shared" si="68"/>
        <v>0</v>
      </c>
      <c r="M110" s="300" t="e">
        <f t="shared" si="65"/>
        <v>#VALUE!</v>
      </c>
      <c r="N110" s="300">
        <f t="shared" ca="1" si="69"/>
        <v>2</v>
      </c>
      <c r="O110" s="328">
        <f t="shared" ca="1" si="70"/>
        <v>0</v>
      </c>
      <c r="P110" s="341"/>
      <c r="Q110" s="314"/>
      <c r="R110" s="314"/>
      <c r="S110" s="314"/>
      <c r="T110" s="314"/>
      <c r="U110" s="314"/>
      <c r="V110" s="340" t="e">
        <f ca="1">C110*Q105%</f>
        <v>#VALUE!</v>
      </c>
      <c r="W110" s="409" t="e">
        <f t="shared" ca="1" si="71"/>
        <v>#VALUE!</v>
      </c>
      <c r="X110" s="409" t="b">
        <f t="shared" ref="X110:X121" si="73">IF(C110=0,FALSE,IF(ABS((V110-ROUND(V110,W$80))/V110)*100&lt;=5,FALSE,TRUE))</f>
        <v>0</v>
      </c>
      <c r="Y110" s="409" t="e">
        <f t="shared" ca="1" si="72"/>
        <v>#VALUE!</v>
      </c>
      <c r="Z110" s="44"/>
    </row>
    <row r="111" spans="2:26" ht="15" customHeight="1">
      <c r="B111" s="653"/>
      <c r="C111" s="307">
        <f t="shared" si="46"/>
        <v>0</v>
      </c>
      <c r="D111" s="323" t="e">
        <f t="shared" si="61"/>
        <v>#VALUE!</v>
      </c>
      <c r="E111" s="324" t="e">
        <f t="shared" si="61"/>
        <v>#VALUE!</v>
      </c>
      <c r="F111" s="325" t="e">
        <f t="shared" si="62"/>
        <v>#VALUE!</v>
      </c>
      <c r="G111" s="326" t="e">
        <f t="shared" si="63"/>
        <v>#VALUE!</v>
      </c>
      <c r="H111" s="326" t="e">
        <f t="shared" si="64"/>
        <v>#VALUE!</v>
      </c>
      <c r="I111" s="323">
        <f t="shared" si="66"/>
        <v>0</v>
      </c>
      <c r="J111" s="323">
        <f>$F17*ABS($C17-AVERAGE(기본정보!$B$12:$B$13))/SQRT(3)</f>
        <v>1.5270914620065603E-2</v>
      </c>
      <c r="K111" s="328">
        <f t="shared" si="67"/>
        <v>0</v>
      </c>
      <c r="L111" s="327">
        <f t="shared" si="68"/>
        <v>0</v>
      </c>
      <c r="M111" s="300" t="e">
        <f t="shared" si="65"/>
        <v>#VALUE!</v>
      </c>
      <c r="N111" s="300">
        <f t="shared" ca="1" si="69"/>
        <v>2</v>
      </c>
      <c r="O111" s="328">
        <f t="shared" ca="1" si="70"/>
        <v>0</v>
      </c>
      <c r="P111" s="341"/>
      <c r="Q111" s="314"/>
      <c r="R111" s="314"/>
      <c r="S111" s="314"/>
      <c r="T111" s="314"/>
      <c r="U111" s="314"/>
      <c r="V111" s="340" t="e">
        <f ca="1">C111*Q105%</f>
        <v>#VALUE!</v>
      </c>
      <c r="W111" s="409" t="e">
        <f t="shared" ca="1" si="71"/>
        <v>#VALUE!</v>
      </c>
      <c r="X111" s="409" t="b">
        <f t="shared" si="73"/>
        <v>0</v>
      </c>
      <c r="Y111" s="409" t="e">
        <f t="shared" ca="1" si="72"/>
        <v>#VALUE!</v>
      </c>
      <c r="Z111" s="44"/>
    </row>
    <row r="112" spans="2:26" ht="15" customHeight="1">
      <c r="B112" s="653"/>
      <c r="C112" s="307">
        <f t="shared" si="46"/>
        <v>0</v>
      </c>
      <c r="D112" s="323" t="e">
        <f t="shared" si="61"/>
        <v>#VALUE!</v>
      </c>
      <c r="E112" s="324" t="e">
        <f t="shared" si="61"/>
        <v>#VALUE!</v>
      </c>
      <c r="F112" s="325" t="e">
        <f t="shared" si="62"/>
        <v>#VALUE!</v>
      </c>
      <c r="G112" s="326" t="e">
        <f t="shared" si="63"/>
        <v>#VALUE!</v>
      </c>
      <c r="H112" s="326" t="e">
        <f t="shared" si="64"/>
        <v>#VALUE!</v>
      </c>
      <c r="I112" s="323">
        <f t="shared" si="66"/>
        <v>0</v>
      </c>
      <c r="J112" s="323">
        <f>$F18*ABS($C18-AVERAGE(기본정보!$B$12:$B$13))/SQRT(3)</f>
        <v>1.5270914620065603E-2</v>
      </c>
      <c r="K112" s="328">
        <f t="shared" si="67"/>
        <v>0</v>
      </c>
      <c r="L112" s="327">
        <f t="shared" si="68"/>
        <v>0</v>
      </c>
      <c r="M112" s="300" t="e">
        <f t="shared" si="65"/>
        <v>#VALUE!</v>
      </c>
      <c r="N112" s="300">
        <f t="shared" ca="1" si="69"/>
        <v>2</v>
      </c>
      <c r="O112" s="328">
        <f t="shared" ca="1" si="70"/>
        <v>0</v>
      </c>
      <c r="P112" s="341"/>
      <c r="Q112" s="314"/>
      <c r="R112" s="314"/>
      <c r="S112" s="314"/>
      <c r="T112" s="314"/>
      <c r="U112" s="314"/>
      <c r="V112" s="340" t="e">
        <f ca="1">C112*Q105%</f>
        <v>#VALUE!</v>
      </c>
      <c r="W112" s="409" t="e">
        <f t="shared" ca="1" si="71"/>
        <v>#VALUE!</v>
      </c>
      <c r="X112" s="409" t="b">
        <f t="shared" si="73"/>
        <v>0</v>
      </c>
      <c r="Y112" s="409" t="e">
        <f t="shared" ca="1" si="72"/>
        <v>#VALUE!</v>
      </c>
      <c r="Z112" s="44"/>
    </row>
    <row r="113" spans="1:27" ht="15" customHeight="1">
      <c r="B113" s="653"/>
      <c r="C113" s="307">
        <f t="shared" si="46"/>
        <v>0</v>
      </c>
      <c r="D113" s="323" t="e">
        <f t="shared" si="61"/>
        <v>#VALUE!</v>
      </c>
      <c r="E113" s="324" t="e">
        <f t="shared" si="61"/>
        <v>#VALUE!</v>
      </c>
      <c r="F113" s="325" t="e">
        <f t="shared" si="62"/>
        <v>#VALUE!</v>
      </c>
      <c r="G113" s="326" t="e">
        <f t="shared" si="63"/>
        <v>#VALUE!</v>
      </c>
      <c r="H113" s="326" t="e">
        <f t="shared" si="64"/>
        <v>#VALUE!</v>
      </c>
      <c r="I113" s="323">
        <f t="shared" si="66"/>
        <v>0</v>
      </c>
      <c r="J113" s="323">
        <f>$F19*ABS($C19-AVERAGE(기본정보!$B$12:$B$13))/SQRT(3)</f>
        <v>1.5270914620065603E-2</v>
      </c>
      <c r="K113" s="328">
        <f t="shared" si="67"/>
        <v>0</v>
      </c>
      <c r="L113" s="327">
        <f t="shared" si="68"/>
        <v>0</v>
      </c>
      <c r="M113" s="300" t="e">
        <f t="shared" si="65"/>
        <v>#VALUE!</v>
      </c>
      <c r="N113" s="300">
        <f t="shared" ca="1" si="69"/>
        <v>2</v>
      </c>
      <c r="O113" s="328">
        <f t="shared" ca="1" si="70"/>
        <v>0</v>
      </c>
      <c r="P113" s="341"/>
      <c r="Q113" s="314"/>
      <c r="R113" s="314"/>
      <c r="S113" s="314"/>
      <c r="T113" s="314"/>
      <c r="U113" s="314"/>
      <c r="V113" s="340" t="e">
        <f ca="1">C113*Q105%</f>
        <v>#VALUE!</v>
      </c>
      <c r="W113" s="409" t="e">
        <f t="shared" ca="1" si="71"/>
        <v>#VALUE!</v>
      </c>
      <c r="X113" s="409" t="b">
        <f t="shared" si="73"/>
        <v>0</v>
      </c>
      <c r="Y113" s="409" t="e">
        <f t="shared" ca="1" si="72"/>
        <v>#VALUE!</v>
      </c>
      <c r="Z113" s="44"/>
    </row>
    <row r="114" spans="1:27" ht="15" customHeight="1">
      <c r="B114" s="653"/>
      <c r="C114" s="307">
        <f t="shared" si="46"/>
        <v>0</v>
      </c>
      <c r="D114" s="323" t="e">
        <f t="shared" si="61"/>
        <v>#VALUE!</v>
      </c>
      <c r="E114" s="324" t="e">
        <f t="shared" si="61"/>
        <v>#VALUE!</v>
      </c>
      <c r="F114" s="325" t="e">
        <f t="shared" si="62"/>
        <v>#VALUE!</v>
      </c>
      <c r="G114" s="326" t="e">
        <f t="shared" si="63"/>
        <v>#VALUE!</v>
      </c>
      <c r="H114" s="326" t="e">
        <f t="shared" si="64"/>
        <v>#VALUE!</v>
      </c>
      <c r="I114" s="323">
        <f t="shared" si="66"/>
        <v>0</v>
      </c>
      <c r="J114" s="323">
        <f>$F20*ABS($C20-AVERAGE(기본정보!$B$12:$B$13))/SQRT(3)</f>
        <v>1.5270914620065603E-2</v>
      </c>
      <c r="K114" s="328">
        <f t="shared" si="67"/>
        <v>0</v>
      </c>
      <c r="L114" s="327">
        <f t="shared" si="68"/>
        <v>0</v>
      </c>
      <c r="M114" s="300" t="e">
        <f t="shared" si="65"/>
        <v>#VALUE!</v>
      </c>
      <c r="N114" s="300">
        <f t="shared" ca="1" si="69"/>
        <v>2</v>
      </c>
      <c r="O114" s="328">
        <f t="shared" ca="1" si="70"/>
        <v>0</v>
      </c>
      <c r="P114" s="341"/>
      <c r="Q114" s="314"/>
      <c r="R114" s="314"/>
      <c r="S114" s="314"/>
      <c r="T114" s="314"/>
      <c r="U114" s="314"/>
      <c r="V114" s="340" t="e">
        <f ca="1">C114*Q105%</f>
        <v>#VALUE!</v>
      </c>
      <c r="W114" s="409" t="e">
        <f t="shared" ca="1" si="71"/>
        <v>#VALUE!</v>
      </c>
      <c r="X114" s="409" t="b">
        <f t="shared" si="73"/>
        <v>0</v>
      </c>
      <c r="Y114" s="409" t="e">
        <f t="shared" ca="1" si="72"/>
        <v>#VALUE!</v>
      </c>
      <c r="Z114" s="44"/>
    </row>
    <row r="115" spans="1:27" ht="15" customHeight="1">
      <c r="B115" s="653"/>
      <c r="C115" s="307">
        <f t="shared" si="46"/>
        <v>0</v>
      </c>
      <c r="D115" s="323" t="e">
        <f t="shared" si="61"/>
        <v>#VALUE!</v>
      </c>
      <c r="E115" s="324" t="e">
        <f t="shared" si="61"/>
        <v>#VALUE!</v>
      </c>
      <c r="F115" s="325" t="e">
        <f t="shared" si="62"/>
        <v>#VALUE!</v>
      </c>
      <c r="G115" s="326" t="e">
        <f t="shared" si="63"/>
        <v>#VALUE!</v>
      </c>
      <c r="H115" s="326" t="e">
        <f t="shared" si="64"/>
        <v>#VALUE!</v>
      </c>
      <c r="I115" s="323">
        <f t="shared" si="66"/>
        <v>0</v>
      </c>
      <c r="J115" s="323">
        <f>$F21*ABS($C21-AVERAGE(기본정보!$B$12:$B$13))/SQRT(3)</f>
        <v>1.5270914620065603E-2</v>
      </c>
      <c r="K115" s="328">
        <f t="shared" si="67"/>
        <v>0</v>
      </c>
      <c r="L115" s="327">
        <f t="shared" si="68"/>
        <v>0</v>
      </c>
      <c r="M115" s="300" t="e">
        <f t="shared" si="65"/>
        <v>#VALUE!</v>
      </c>
      <c r="N115" s="300">
        <f t="shared" ca="1" si="69"/>
        <v>2</v>
      </c>
      <c r="O115" s="328">
        <f t="shared" ca="1" si="70"/>
        <v>0</v>
      </c>
      <c r="P115" s="341"/>
      <c r="Q115" s="314"/>
      <c r="R115" s="314"/>
      <c r="S115" s="314"/>
      <c r="T115" s="314"/>
      <c r="U115" s="314"/>
      <c r="V115" s="340" t="e">
        <f ca="1">C115*Q105%</f>
        <v>#VALUE!</v>
      </c>
      <c r="W115" s="409" t="e">
        <f t="shared" ca="1" si="71"/>
        <v>#VALUE!</v>
      </c>
      <c r="X115" s="409" t="b">
        <f t="shared" si="73"/>
        <v>0</v>
      </c>
      <c r="Y115" s="409" t="e">
        <f t="shared" ca="1" si="72"/>
        <v>#VALUE!</v>
      </c>
      <c r="Z115" s="44"/>
    </row>
    <row r="116" spans="1:27" ht="15" customHeight="1">
      <c r="B116" s="653"/>
      <c r="C116" s="307">
        <f t="shared" si="46"/>
        <v>0</v>
      </c>
      <c r="D116" s="323" t="e">
        <f t="shared" si="61"/>
        <v>#VALUE!</v>
      </c>
      <c r="E116" s="324" t="e">
        <f t="shared" si="61"/>
        <v>#VALUE!</v>
      </c>
      <c r="F116" s="325" t="e">
        <f t="shared" si="62"/>
        <v>#VALUE!</v>
      </c>
      <c r="G116" s="326" t="e">
        <f t="shared" si="63"/>
        <v>#VALUE!</v>
      </c>
      <c r="H116" s="326" t="e">
        <f t="shared" si="64"/>
        <v>#VALUE!</v>
      </c>
      <c r="I116" s="323">
        <f t="shared" si="66"/>
        <v>0</v>
      </c>
      <c r="J116" s="323">
        <f>$F22*ABS($C22-AVERAGE(기본정보!$B$12:$B$13))/SQRT(3)</f>
        <v>1.5270914620065603E-2</v>
      </c>
      <c r="K116" s="328">
        <f t="shared" si="67"/>
        <v>0</v>
      </c>
      <c r="L116" s="327">
        <f t="shared" si="68"/>
        <v>0</v>
      </c>
      <c r="M116" s="300" t="e">
        <f t="shared" si="65"/>
        <v>#VALUE!</v>
      </c>
      <c r="N116" s="300">
        <f t="shared" ca="1" si="69"/>
        <v>2</v>
      </c>
      <c r="O116" s="328">
        <f t="shared" ca="1" si="70"/>
        <v>0</v>
      </c>
      <c r="P116" s="341"/>
      <c r="Q116" s="314"/>
      <c r="R116" s="314"/>
      <c r="S116" s="314"/>
      <c r="T116" s="314"/>
      <c r="U116" s="314"/>
      <c r="V116" s="340" t="e">
        <f ca="1">C116*Q105%</f>
        <v>#VALUE!</v>
      </c>
      <c r="W116" s="409" t="e">
        <f t="shared" ca="1" si="71"/>
        <v>#VALUE!</v>
      </c>
      <c r="X116" s="409" t="b">
        <f t="shared" si="73"/>
        <v>0</v>
      </c>
      <c r="Y116" s="409" t="e">
        <f t="shared" ca="1" si="72"/>
        <v>#VALUE!</v>
      </c>
      <c r="Z116" s="44"/>
    </row>
    <row r="117" spans="1:27" ht="15" customHeight="1">
      <c r="B117" s="653"/>
      <c r="C117" s="307">
        <f t="shared" si="46"/>
        <v>0</v>
      </c>
      <c r="D117" s="323" t="e">
        <f t="shared" si="61"/>
        <v>#VALUE!</v>
      </c>
      <c r="E117" s="324" t="e">
        <f t="shared" si="61"/>
        <v>#VALUE!</v>
      </c>
      <c r="F117" s="325" t="e">
        <f t="shared" si="62"/>
        <v>#VALUE!</v>
      </c>
      <c r="G117" s="326" t="e">
        <f t="shared" si="63"/>
        <v>#VALUE!</v>
      </c>
      <c r="H117" s="326" t="e">
        <f t="shared" si="64"/>
        <v>#VALUE!</v>
      </c>
      <c r="I117" s="323">
        <f t="shared" si="66"/>
        <v>0</v>
      </c>
      <c r="J117" s="323">
        <f>$F23*ABS($C23-AVERAGE(기본정보!$B$12:$B$13))/SQRT(3)</f>
        <v>1.5270914620065603E-2</v>
      </c>
      <c r="K117" s="328">
        <f t="shared" si="67"/>
        <v>0</v>
      </c>
      <c r="L117" s="327">
        <f t="shared" si="68"/>
        <v>0</v>
      </c>
      <c r="M117" s="300" t="e">
        <f t="shared" si="65"/>
        <v>#VALUE!</v>
      </c>
      <c r="N117" s="300">
        <f t="shared" ca="1" si="69"/>
        <v>2</v>
      </c>
      <c r="O117" s="328">
        <f t="shared" ca="1" si="70"/>
        <v>0</v>
      </c>
      <c r="P117" s="341"/>
      <c r="Q117" s="314"/>
      <c r="R117" s="314"/>
      <c r="S117" s="314"/>
      <c r="T117" s="314"/>
      <c r="U117" s="314"/>
      <c r="V117" s="340" t="e">
        <f ca="1">C117*Q105%</f>
        <v>#VALUE!</v>
      </c>
      <c r="W117" s="409" t="e">
        <f t="shared" ca="1" si="71"/>
        <v>#VALUE!</v>
      </c>
      <c r="X117" s="409" t="b">
        <f t="shared" si="73"/>
        <v>0</v>
      </c>
      <c r="Y117" s="409" t="e">
        <f t="shared" ca="1" si="72"/>
        <v>#VALUE!</v>
      </c>
      <c r="Z117" s="44"/>
    </row>
    <row r="118" spans="1:27" ht="15" customHeight="1">
      <c r="B118" s="653"/>
      <c r="C118" s="307">
        <f t="shared" si="46"/>
        <v>0</v>
      </c>
      <c r="D118" s="323" t="e">
        <f t="shared" si="61"/>
        <v>#VALUE!</v>
      </c>
      <c r="E118" s="324" t="e">
        <f t="shared" si="61"/>
        <v>#VALUE!</v>
      </c>
      <c r="F118" s="325" t="e">
        <f t="shared" si="62"/>
        <v>#VALUE!</v>
      </c>
      <c r="G118" s="326" t="e">
        <f t="shared" si="63"/>
        <v>#VALUE!</v>
      </c>
      <c r="H118" s="326" t="e">
        <f t="shared" si="64"/>
        <v>#VALUE!</v>
      </c>
      <c r="I118" s="323">
        <f t="shared" si="66"/>
        <v>0</v>
      </c>
      <c r="J118" s="323">
        <f>$F24*ABS($C24-AVERAGE(기본정보!$B$12:$B$13))/SQRT(3)</f>
        <v>1.5270914620065603E-2</v>
      </c>
      <c r="K118" s="328">
        <f t="shared" si="67"/>
        <v>0</v>
      </c>
      <c r="L118" s="327">
        <f t="shared" si="68"/>
        <v>0</v>
      </c>
      <c r="M118" s="300" t="e">
        <f t="shared" si="65"/>
        <v>#VALUE!</v>
      </c>
      <c r="N118" s="300">
        <f t="shared" ca="1" si="69"/>
        <v>2</v>
      </c>
      <c r="O118" s="328">
        <f t="shared" ca="1" si="70"/>
        <v>0</v>
      </c>
      <c r="P118" s="341"/>
      <c r="Q118" s="314"/>
      <c r="R118" s="314"/>
      <c r="S118" s="314"/>
      <c r="T118" s="314"/>
      <c r="U118" s="314"/>
      <c r="V118" s="340" t="e">
        <f ca="1">C118*Q105%</f>
        <v>#VALUE!</v>
      </c>
      <c r="W118" s="409" t="e">
        <f t="shared" ca="1" si="71"/>
        <v>#VALUE!</v>
      </c>
      <c r="X118" s="409" t="b">
        <f t="shared" si="73"/>
        <v>0</v>
      </c>
      <c r="Y118" s="409" t="e">
        <f t="shared" ca="1" si="72"/>
        <v>#VALUE!</v>
      </c>
      <c r="Z118" s="44"/>
    </row>
    <row r="119" spans="1:27" ht="15" customHeight="1">
      <c r="B119" s="653"/>
      <c r="C119" s="307">
        <f t="shared" si="46"/>
        <v>0</v>
      </c>
      <c r="D119" s="323" t="e">
        <f t="shared" si="61"/>
        <v>#VALUE!</v>
      </c>
      <c r="E119" s="324" t="e">
        <f t="shared" si="61"/>
        <v>#VALUE!</v>
      </c>
      <c r="F119" s="325" t="e">
        <f t="shared" si="62"/>
        <v>#VALUE!</v>
      </c>
      <c r="G119" s="326" t="e">
        <f t="shared" si="63"/>
        <v>#VALUE!</v>
      </c>
      <c r="H119" s="326" t="e">
        <f t="shared" si="64"/>
        <v>#VALUE!</v>
      </c>
      <c r="I119" s="323">
        <f t="shared" si="66"/>
        <v>0</v>
      </c>
      <c r="J119" s="323">
        <f>$F25*ABS($C25-AVERAGE(기본정보!$B$12:$B$13))/SQRT(3)</f>
        <v>1.5270914620065603E-2</v>
      </c>
      <c r="K119" s="328">
        <f t="shared" si="67"/>
        <v>0</v>
      </c>
      <c r="L119" s="327">
        <f t="shared" si="68"/>
        <v>0</v>
      </c>
      <c r="M119" s="300" t="e">
        <f t="shared" si="65"/>
        <v>#VALUE!</v>
      </c>
      <c r="N119" s="300">
        <f t="shared" ca="1" si="69"/>
        <v>2</v>
      </c>
      <c r="O119" s="328">
        <f t="shared" ca="1" si="70"/>
        <v>0</v>
      </c>
      <c r="P119" s="341"/>
      <c r="Q119" s="314"/>
      <c r="R119" s="314"/>
      <c r="S119" s="314"/>
      <c r="T119" s="314"/>
      <c r="U119" s="314"/>
      <c r="V119" s="340" t="e">
        <f ca="1">C119*Q105%</f>
        <v>#VALUE!</v>
      </c>
      <c r="W119" s="409" t="e">
        <f t="shared" ca="1" si="71"/>
        <v>#VALUE!</v>
      </c>
      <c r="X119" s="409" t="b">
        <f t="shared" si="73"/>
        <v>0</v>
      </c>
      <c r="Y119" s="409" t="e">
        <f t="shared" ca="1" si="72"/>
        <v>#VALUE!</v>
      </c>
      <c r="Z119" s="44"/>
    </row>
    <row r="120" spans="1:27" ht="15" customHeight="1">
      <c r="B120" s="653"/>
      <c r="C120" s="329">
        <f t="shared" si="46"/>
        <v>0</v>
      </c>
      <c r="D120" s="330" t="e">
        <f t="shared" si="61"/>
        <v>#VALUE!</v>
      </c>
      <c r="E120" s="331" t="e">
        <f t="shared" si="61"/>
        <v>#VALUE!</v>
      </c>
      <c r="F120" s="332" t="e">
        <f t="shared" si="62"/>
        <v>#VALUE!</v>
      </c>
      <c r="G120" s="333" t="e">
        <f t="shared" si="63"/>
        <v>#VALUE!</v>
      </c>
      <c r="H120" s="333" t="e">
        <f t="shared" si="64"/>
        <v>#VALUE!</v>
      </c>
      <c r="I120" s="330">
        <f t="shared" si="66"/>
        <v>0</v>
      </c>
      <c r="J120" s="330">
        <f>$F26*ABS($C26-AVERAGE(기본정보!$B$12:$B$13))/SQRT(3)</f>
        <v>1.5270914620065603E-2</v>
      </c>
      <c r="K120" s="334">
        <f t="shared" si="67"/>
        <v>0</v>
      </c>
      <c r="L120" s="327">
        <f t="shared" si="68"/>
        <v>0</v>
      </c>
      <c r="M120" s="342" t="e">
        <f t="shared" si="65"/>
        <v>#VALUE!</v>
      </c>
      <c r="N120" s="300">
        <f t="shared" ca="1" si="69"/>
        <v>2</v>
      </c>
      <c r="O120" s="334">
        <f t="shared" ca="1" si="70"/>
        <v>0</v>
      </c>
      <c r="P120" s="341"/>
      <c r="Q120" s="314"/>
      <c r="R120" s="314"/>
      <c r="S120" s="314"/>
      <c r="T120" s="314"/>
      <c r="U120" s="314"/>
      <c r="V120" s="340" t="e">
        <f ca="1">C120*Q105%</f>
        <v>#VALUE!</v>
      </c>
      <c r="W120" s="409" t="e">
        <f t="shared" ca="1" si="71"/>
        <v>#VALUE!</v>
      </c>
      <c r="X120" s="409" t="b">
        <f t="shared" si="73"/>
        <v>0</v>
      </c>
      <c r="Y120" s="409" t="e">
        <f t="shared" ca="1" si="72"/>
        <v>#VALUE!</v>
      </c>
      <c r="Z120" s="44"/>
    </row>
    <row r="121" spans="1:27" ht="15" customHeight="1">
      <c r="B121" s="654"/>
      <c r="C121" s="315">
        <f t="shared" si="46"/>
        <v>0</v>
      </c>
      <c r="D121" s="335" t="e">
        <f t="shared" ref="D121:E121" si="74">O74</f>
        <v>#VALUE!</v>
      </c>
      <c r="E121" s="336" t="e">
        <f t="shared" si="74"/>
        <v>#VALUE!</v>
      </c>
      <c r="F121" s="337" t="e">
        <f t="shared" si="62"/>
        <v>#VALUE!</v>
      </c>
      <c r="G121" s="338" t="e">
        <f t="shared" si="63"/>
        <v>#VALUE!</v>
      </c>
      <c r="H121" s="338" t="e">
        <f t="shared" si="64"/>
        <v>#VALUE!</v>
      </c>
      <c r="I121" s="335">
        <f t="shared" si="66"/>
        <v>0</v>
      </c>
      <c r="J121" s="335">
        <f>$F27*ABS($C27-AVERAGE(기본정보!$B$12:$B$13))/SQRT(3)</f>
        <v>1.5270914620065603E-2</v>
      </c>
      <c r="K121" s="339">
        <f t="shared" si="67"/>
        <v>0</v>
      </c>
      <c r="L121" s="402">
        <f t="shared" si="68"/>
        <v>0</v>
      </c>
      <c r="M121" s="343" t="e">
        <f t="shared" si="65"/>
        <v>#VALUE!</v>
      </c>
      <c r="N121" s="343">
        <f t="shared" ca="1" si="69"/>
        <v>2</v>
      </c>
      <c r="O121" s="339">
        <f t="shared" ca="1" si="70"/>
        <v>0</v>
      </c>
      <c r="P121" s="344"/>
      <c r="Q121" s="322"/>
      <c r="R121" s="322"/>
      <c r="S121" s="322"/>
      <c r="T121" s="322"/>
      <c r="U121" s="322"/>
      <c r="V121" s="408" t="e">
        <f ca="1">C121*Q105%</f>
        <v>#VALUE!</v>
      </c>
      <c r="W121" s="410" t="e">
        <f t="shared" ca="1" si="71"/>
        <v>#VALUE!</v>
      </c>
      <c r="X121" s="410" t="b">
        <f t="shared" si="73"/>
        <v>0</v>
      </c>
      <c r="Y121" s="410" t="e">
        <f t="shared" ca="1" si="72"/>
        <v>#VALUE!</v>
      </c>
      <c r="Z121" s="44"/>
    </row>
    <row r="122" spans="1:27" ht="15" customHeight="1">
      <c r="T122" s="68"/>
    </row>
    <row r="124" spans="1:27" s="275" customFormat="1" ht="14.25">
      <c r="A124" s="40" t="s">
        <v>393</v>
      </c>
      <c r="L124" s="69"/>
      <c r="Z124" s="68"/>
      <c r="AA124" s="68"/>
    </row>
    <row r="125" spans="1:27" s="275" customFormat="1" ht="22.5" customHeight="1">
      <c r="B125" s="662" t="s">
        <v>395</v>
      </c>
      <c r="C125" s="345" t="s">
        <v>298</v>
      </c>
      <c r="D125" s="345" t="s">
        <v>396</v>
      </c>
      <c r="E125" s="378" t="s">
        <v>451</v>
      </c>
      <c r="F125" s="345" t="s">
        <v>397</v>
      </c>
      <c r="G125" s="378" t="s">
        <v>462</v>
      </c>
      <c r="H125" s="378" t="s">
        <v>452</v>
      </c>
      <c r="I125" s="345" t="s">
        <v>363</v>
      </c>
      <c r="L125" s="69"/>
    </row>
    <row r="126" spans="1:27" s="275" customFormat="1" ht="13.5" customHeight="1">
      <c r="B126" s="666"/>
      <c r="C126" s="282" t="s">
        <v>282</v>
      </c>
      <c r="D126" s="282" t="s">
        <v>282</v>
      </c>
      <c r="E126" s="364" t="s">
        <v>282</v>
      </c>
      <c r="F126" s="282" t="s">
        <v>406</v>
      </c>
      <c r="G126" s="282" t="s">
        <v>406</v>
      </c>
      <c r="H126" s="384" t="s">
        <v>453</v>
      </c>
      <c r="I126" s="276" t="s">
        <v>377</v>
      </c>
      <c r="L126" s="69"/>
    </row>
    <row r="127" spans="1:27" s="275" customFormat="1" ht="14.25">
      <c r="B127" s="661" t="s">
        <v>409</v>
      </c>
      <c r="C127" s="385" t="str">
        <f t="shared" ref="C127:C144" ca="1" si="75">TEXT(C83,$N$4)</f>
        <v>0</v>
      </c>
      <c r="D127" s="385" t="e">
        <f t="shared" ref="D127:D144" ca="1" si="76">TEXT(O36,$N$4)</f>
        <v>#VALUE!</v>
      </c>
      <c r="E127" s="385" t="str">
        <f t="shared" ref="E127:E144" ca="1" si="77">TEXT(Q36,$N$4)</f>
        <v>0</v>
      </c>
      <c r="F127" s="385" t="str">
        <f t="shared" ref="F127:F144" ca="1" si="78">TEXT(R36,$S$34)</f>
        <v>0.000 000</v>
      </c>
      <c r="G127" s="385" t="e">
        <f ca="1">TEXT(T84,R$81)</f>
        <v>#VALUE!</v>
      </c>
      <c r="H127" s="385" t="s">
        <v>463</v>
      </c>
      <c r="I127" s="385">
        <f ca="1">MAX(N84:N100)</f>
        <v>2</v>
      </c>
      <c r="L127" s="69"/>
      <c r="O127" s="68"/>
    </row>
    <row r="128" spans="1:27" s="275" customFormat="1" ht="14.25">
      <c r="B128" s="661"/>
      <c r="C128" s="385" t="str">
        <f t="shared" ca="1" si="75"/>
        <v>0</v>
      </c>
      <c r="D128" s="385" t="e">
        <f t="shared" ca="1" si="76"/>
        <v>#VALUE!</v>
      </c>
      <c r="E128" s="385" t="str">
        <f t="shared" ca="1" si="77"/>
        <v>0</v>
      </c>
      <c r="F128" s="385" t="str">
        <f t="shared" ca="1" si="78"/>
        <v>0.000 000</v>
      </c>
      <c r="G128" s="391"/>
      <c r="H128" s="391" t="e">
        <f t="shared" ref="H128:H144" ca="1" si="79">TEXT(Y84,N$4)</f>
        <v>#VALUE!</v>
      </c>
      <c r="I128" s="385"/>
      <c r="L128" s="69"/>
      <c r="O128" s="68"/>
    </row>
    <row r="129" spans="2:15" s="275" customFormat="1" ht="14.25">
      <c r="B129" s="661"/>
      <c r="C129" s="385" t="str">
        <f t="shared" ca="1" si="75"/>
        <v>0</v>
      </c>
      <c r="D129" s="385" t="e">
        <f t="shared" ca="1" si="76"/>
        <v>#VALUE!</v>
      </c>
      <c r="E129" s="385" t="str">
        <f t="shared" ca="1" si="77"/>
        <v>0</v>
      </c>
      <c r="F129" s="385" t="str">
        <f t="shared" ca="1" si="78"/>
        <v>0.000 000</v>
      </c>
      <c r="G129" s="385"/>
      <c r="H129" s="391" t="e">
        <f t="shared" ca="1" si="79"/>
        <v>#VALUE!</v>
      </c>
      <c r="I129" s="385"/>
      <c r="L129" s="69"/>
      <c r="O129" s="270"/>
    </row>
    <row r="130" spans="2:15" s="275" customFormat="1" ht="14.25">
      <c r="B130" s="661"/>
      <c r="C130" s="385" t="str">
        <f t="shared" ca="1" si="75"/>
        <v>0</v>
      </c>
      <c r="D130" s="385" t="e">
        <f t="shared" ca="1" si="76"/>
        <v>#VALUE!</v>
      </c>
      <c r="E130" s="385" t="str">
        <f t="shared" ca="1" si="77"/>
        <v>0</v>
      </c>
      <c r="F130" s="385" t="str">
        <f t="shared" ca="1" si="78"/>
        <v>0.000 000</v>
      </c>
      <c r="G130" s="391"/>
      <c r="H130" s="391" t="e">
        <f t="shared" ca="1" si="79"/>
        <v>#VALUE!</v>
      </c>
      <c r="I130" s="385"/>
      <c r="L130" s="69"/>
      <c r="O130" s="270"/>
    </row>
    <row r="131" spans="2:15" s="275" customFormat="1" ht="14.25">
      <c r="B131" s="661"/>
      <c r="C131" s="385" t="str">
        <f t="shared" ca="1" si="75"/>
        <v>0</v>
      </c>
      <c r="D131" s="385" t="e">
        <f t="shared" ca="1" si="76"/>
        <v>#VALUE!</v>
      </c>
      <c r="E131" s="385" t="str">
        <f t="shared" ca="1" si="77"/>
        <v>0</v>
      </c>
      <c r="F131" s="385" t="str">
        <f t="shared" ca="1" si="78"/>
        <v>0.000 000</v>
      </c>
      <c r="G131" s="391"/>
      <c r="H131" s="391" t="e">
        <f t="shared" ca="1" si="79"/>
        <v>#VALUE!</v>
      </c>
      <c r="I131" s="385"/>
      <c r="L131" s="69"/>
      <c r="O131" s="270"/>
    </row>
    <row r="132" spans="2:15" s="275" customFormat="1" ht="14.25">
      <c r="B132" s="661"/>
      <c r="C132" s="385" t="str">
        <f t="shared" ca="1" si="75"/>
        <v>0</v>
      </c>
      <c r="D132" s="385" t="e">
        <f t="shared" ca="1" si="76"/>
        <v>#VALUE!</v>
      </c>
      <c r="E132" s="385" t="str">
        <f t="shared" ca="1" si="77"/>
        <v>0</v>
      </c>
      <c r="F132" s="385" t="str">
        <f t="shared" ca="1" si="78"/>
        <v>0.000 000</v>
      </c>
      <c r="G132" s="391"/>
      <c r="H132" s="391" t="e">
        <f t="shared" ca="1" si="79"/>
        <v>#VALUE!</v>
      </c>
      <c r="I132" s="385"/>
      <c r="L132" s="69"/>
      <c r="O132" s="270"/>
    </row>
    <row r="133" spans="2:15" s="275" customFormat="1" ht="14.25">
      <c r="B133" s="661"/>
      <c r="C133" s="385" t="str">
        <f t="shared" ca="1" si="75"/>
        <v>0</v>
      </c>
      <c r="D133" s="385" t="e">
        <f t="shared" ca="1" si="76"/>
        <v>#VALUE!</v>
      </c>
      <c r="E133" s="385" t="str">
        <f t="shared" ca="1" si="77"/>
        <v>0</v>
      </c>
      <c r="F133" s="385" t="str">
        <f t="shared" ca="1" si="78"/>
        <v>0.000 000</v>
      </c>
      <c r="G133" s="391"/>
      <c r="H133" s="391" t="e">
        <f t="shared" ca="1" si="79"/>
        <v>#VALUE!</v>
      </c>
      <c r="I133" s="385"/>
      <c r="M133" s="270"/>
      <c r="N133" s="270"/>
      <c r="O133" s="270"/>
    </row>
    <row r="134" spans="2:15" s="275" customFormat="1" ht="14.25">
      <c r="B134" s="661"/>
      <c r="C134" s="385" t="str">
        <f t="shared" ca="1" si="75"/>
        <v>0</v>
      </c>
      <c r="D134" s="385" t="e">
        <f t="shared" ca="1" si="76"/>
        <v>#VALUE!</v>
      </c>
      <c r="E134" s="385" t="str">
        <f t="shared" ca="1" si="77"/>
        <v>0</v>
      </c>
      <c r="F134" s="385" t="str">
        <f t="shared" ca="1" si="78"/>
        <v>0.000 000</v>
      </c>
      <c r="G134" s="385"/>
      <c r="H134" s="391" t="e">
        <f t="shared" ca="1" si="79"/>
        <v>#VALUE!</v>
      </c>
      <c r="I134" s="385"/>
    </row>
    <row r="135" spans="2:15" s="275" customFormat="1" ht="14.25">
      <c r="B135" s="661"/>
      <c r="C135" s="385" t="str">
        <f t="shared" ca="1" si="75"/>
        <v>0</v>
      </c>
      <c r="D135" s="385" t="e">
        <f t="shared" ca="1" si="76"/>
        <v>#VALUE!</v>
      </c>
      <c r="E135" s="385" t="str">
        <f t="shared" ca="1" si="77"/>
        <v>0</v>
      </c>
      <c r="F135" s="385" t="str">
        <f t="shared" ca="1" si="78"/>
        <v>0.000 000</v>
      </c>
      <c r="G135" s="385"/>
      <c r="H135" s="391" t="e">
        <f t="shared" ca="1" si="79"/>
        <v>#VALUE!</v>
      </c>
      <c r="I135" s="385"/>
    </row>
    <row r="136" spans="2:15" s="275" customFormat="1" ht="14.25">
      <c r="B136" s="661"/>
      <c r="C136" s="385" t="str">
        <f t="shared" ca="1" si="75"/>
        <v>0</v>
      </c>
      <c r="D136" s="385" t="e">
        <f t="shared" ca="1" si="76"/>
        <v>#VALUE!</v>
      </c>
      <c r="E136" s="385" t="str">
        <f t="shared" ca="1" si="77"/>
        <v>0</v>
      </c>
      <c r="F136" s="385" t="str">
        <f t="shared" ca="1" si="78"/>
        <v>0.000 000</v>
      </c>
      <c r="G136" s="385"/>
      <c r="H136" s="391" t="e">
        <f t="shared" ca="1" si="79"/>
        <v>#VALUE!</v>
      </c>
      <c r="I136" s="385"/>
    </row>
    <row r="137" spans="2:15" s="275" customFormat="1" ht="14.25">
      <c r="B137" s="661"/>
      <c r="C137" s="385" t="str">
        <f t="shared" ca="1" si="75"/>
        <v>0</v>
      </c>
      <c r="D137" s="385" t="e">
        <f t="shared" ca="1" si="76"/>
        <v>#VALUE!</v>
      </c>
      <c r="E137" s="385" t="str">
        <f t="shared" ca="1" si="77"/>
        <v>0</v>
      </c>
      <c r="F137" s="385" t="str">
        <f t="shared" ca="1" si="78"/>
        <v>0.000 000</v>
      </c>
      <c r="G137" s="385"/>
      <c r="H137" s="391" t="e">
        <f t="shared" ca="1" si="79"/>
        <v>#VALUE!</v>
      </c>
      <c r="I137" s="385"/>
    </row>
    <row r="138" spans="2:15" s="275" customFormat="1" ht="14.25">
      <c r="B138" s="661"/>
      <c r="C138" s="385" t="str">
        <f t="shared" ca="1" si="75"/>
        <v>0</v>
      </c>
      <c r="D138" s="385" t="e">
        <f t="shared" ca="1" si="76"/>
        <v>#VALUE!</v>
      </c>
      <c r="E138" s="385" t="str">
        <f t="shared" ca="1" si="77"/>
        <v>0</v>
      </c>
      <c r="F138" s="385" t="str">
        <f t="shared" ca="1" si="78"/>
        <v>0.000 000</v>
      </c>
      <c r="G138" s="385"/>
      <c r="H138" s="391" t="e">
        <f t="shared" ca="1" si="79"/>
        <v>#VALUE!</v>
      </c>
      <c r="I138" s="385"/>
    </row>
    <row r="139" spans="2:15" s="275" customFormat="1" ht="14.25">
      <c r="B139" s="661"/>
      <c r="C139" s="385" t="str">
        <f t="shared" ca="1" si="75"/>
        <v>0</v>
      </c>
      <c r="D139" s="385" t="e">
        <f t="shared" ca="1" si="76"/>
        <v>#VALUE!</v>
      </c>
      <c r="E139" s="385" t="str">
        <f t="shared" ca="1" si="77"/>
        <v>0</v>
      </c>
      <c r="F139" s="385" t="str">
        <f t="shared" ca="1" si="78"/>
        <v>0.000 000</v>
      </c>
      <c r="G139" s="385"/>
      <c r="H139" s="391" t="e">
        <f t="shared" ca="1" si="79"/>
        <v>#VALUE!</v>
      </c>
      <c r="I139" s="385"/>
    </row>
    <row r="140" spans="2:15" s="275" customFormat="1" ht="14.25">
      <c r="B140" s="661"/>
      <c r="C140" s="385" t="str">
        <f t="shared" ca="1" si="75"/>
        <v>0</v>
      </c>
      <c r="D140" s="385" t="e">
        <f t="shared" ca="1" si="76"/>
        <v>#VALUE!</v>
      </c>
      <c r="E140" s="385" t="str">
        <f t="shared" ca="1" si="77"/>
        <v>0</v>
      </c>
      <c r="F140" s="385" t="str">
        <f t="shared" ca="1" si="78"/>
        <v>0.000 000</v>
      </c>
      <c r="G140" s="385"/>
      <c r="H140" s="391" t="e">
        <f t="shared" ca="1" si="79"/>
        <v>#VALUE!</v>
      </c>
      <c r="I140" s="385"/>
    </row>
    <row r="141" spans="2:15" s="275" customFormat="1" ht="14.25">
      <c r="B141" s="661"/>
      <c r="C141" s="385" t="str">
        <f t="shared" ca="1" si="75"/>
        <v>0</v>
      </c>
      <c r="D141" s="385" t="e">
        <f t="shared" ca="1" si="76"/>
        <v>#VALUE!</v>
      </c>
      <c r="E141" s="385" t="str">
        <f t="shared" ca="1" si="77"/>
        <v>0</v>
      </c>
      <c r="F141" s="385" t="str">
        <f t="shared" ca="1" si="78"/>
        <v>0.000 000</v>
      </c>
      <c r="G141" s="385"/>
      <c r="H141" s="391" t="e">
        <f t="shared" ca="1" si="79"/>
        <v>#VALUE!</v>
      </c>
      <c r="I141" s="385"/>
    </row>
    <row r="142" spans="2:15" s="275" customFormat="1" ht="14.25">
      <c r="B142" s="661"/>
      <c r="C142" s="385" t="str">
        <f t="shared" ca="1" si="75"/>
        <v>0</v>
      </c>
      <c r="D142" s="385" t="e">
        <f t="shared" ca="1" si="76"/>
        <v>#VALUE!</v>
      </c>
      <c r="E142" s="385" t="str">
        <f t="shared" ca="1" si="77"/>
        <v>0</v>
      </c>
      <c r="F142" s="385" t="str">
        <f t="shared" ca="1" si="78"/>
        <v>0.000 000</v>
      </c>
      <c r="G142" s="385"/>
      <c r="H142" s="391" t="e">
        <f t="shared" ca="1" si="79"/>
        <v>#VALUE!</v>
      </c>
      <c r="I142" s="385"/>
    </row>
    <row r="143" spans="2:15" s="275" customFormat="1" ht="14.25">
      <c r="B143" s="661"/>
      <c r="C143" s="385" t="str">
        <f t="shared" ca="1" si="75"/>
        <v>0</v>
      </c>
      <c r="D143" s="385" t="e">
        <f t="shared" ca="1" si="76"/>
        <v>#VALUE!</v>
      </c>
      <c r="E143" s="385" t="str">
        <f t="shared" ca="1" si="77"/>
        <v>0</v>
      </c>
      <c r="F143" s="385" t="str">
        <f t="shared" ca="1" si="78"/>
        <v>0.000 000</v>
      </c>
      <c r="G143" s="385"/>
      <c r="H143" s="391" t="e">
        <f t="shared" ca="1" si="79"/>
        <v>#VALUE!</v>
      </c>
      <c r="I143" s="385"/>
    </row>
    <row r="144" spans="2:15" s="275" customFormat="1" ht="14.25">
      <c r="B144" s="661"/>
      <c r="C144" s="385" t="str">
        <f t="shared" ca="1" si="75"/>
        <v>0</v>
      </c>
      <c r="D144" s="385" t="e">
        <f t="shared" ca="1" si="76"/>
        <v>#VALUE!</v>
      </c>
      <c r="E144" s="385" t="str">
        <f t="shared" ca="1" si="77"/>
        <v>0</v>
      </c>
      <c r="F144" s="385" t="str">
        <f t="shared" ca="1" si="78"/>
        <v>0.000 000</v>
      </c>
      <c r="G144" s="385"/>
      <c r="H144" s="391" t="e">
        <f t="shared" ca="1" si="79"/>
        <v>#VALUE!</v>
      </c>
      <c r="I144" s="385"/>
    </row>
    <row r="145" spans="2:20" ht="15" customHeight="1">
      <c r="D145" s="44"/>
      <c r="K145" s="68"/>
      <c r="L145" s="68"/>
      <c r="M145" s="68"/>
      <c r="N145" s="68"/>
      <c r="O145" s="68"/>
      <c r="P145" s="68"/>
      <c r="Q145" s="68"/>
      <c r="R145" s="68"/>
      <c r="S145" s="68"/>
      <c r="T145" s="68"/>
    </row>
    <row r="146" spans="2:20" ht="15" customHeight="1">
      <c r="B146" s="662" t="s">
        <v>395</v>
      </c>
      <c r="C146" s="388" t="s">
        <v>298</v>
      </c>
      <c r="D146" s="388" t="s">
        <v>396</v>
      </c>
      <c r="E146" s="378" t="s">
        <v>451</v>
      </c>
      <c r="F146" s="388" t="s">
        <v>328</v>
      </c>
      <c r="G146" s="378" t="s">
        <v>462</v>
      </c>
      <c r="H146" s="378" t="s">
        <v>452</v>
      </c>
      <c r="I146" s="388" t="s">
        <v>363</v>
      </c>
      <c r="K146" s="68"/>
      <c r="L146" s="68"/>
      <c r="M146" s="68"/>
      <c r="N146" s="68"/>
      <c r="O146" s="68"/>
      <c r="P146" s="68"/>
      <c r="Q146" s="68"/>
      <c r="R146" s="68"/>
      <c r="S146" s="68"/>
      <c r="T146" s="68"/>
    </row>
    <row r="147" spans="2:20" ht="15" customHeight="1">
      <c r="B147" s="666"/>
      <c r="C147" s="387" t="s">
        <v>282</v>
      </c>
      <c r="D147" s="387" t="s">
        <v>282</v>
      </c>
      <c r="E147" s="387" t="s">
        <v>282</v>
      </c>
      <c r="F147" s="387" t="s">
        <v>249</v>
      </c>
      <c r="G147" s="387" t="s">
        <v>249</v>
      </c>
      <c r="H147" s="387" t="s">
        <v>282</v>
      </c>
      <c r="I147" s="276" t="s">
        <v>377</v>
      </c>
      <c r="K147" s="68"/>
      <c r="L147" s="68"/>
      <c r="M147" s="68"/>
      <c r="N147" s="68"/>
      <c r="O147" s="68"/>
      <c r="P147" s="68"/>
      <c r="Q147" s="68"/>
      <c r="R147" s="68"/>
      <c r="S147" s="68"/>
      <c r="T147" s="68"/>
    </row>
    <row r="148" spans="2:20" s="275" customFormat="1" ht="14.25">
      <c r="B148" s="661" t="s">
        <v>392</v>
      </c>
      <c r="C148" s="385" t="str">
        <f t="shared" ref="C148:C165" ca="1" si="80">TEXT(C104,$N$4)</f>
        <v>0</v>
      </c>
      <c r="D148" s="385" t="e">
        <f t="shared" ref="D148:D162" ca="1" si="81">TEXT(O57,$N$4)</f>
        <v>#VALUE!</v>
      </c>
      <c r="E148" s="385" t="str">
        <f t="shared" ref="E148:E165" ca="1" si="82">TEXT(Q57,$N$4)</f>
        <v>0</v>
      </c>
      <c r="F148" s="385" t="str">
        <f t="shared" ref="F148:F162" ca="1" si="83">TEXT(R57,$S$34)</f>
        <v>0.000 000</v>
      </c>
      <c r="G148" s="391" t="e">
        <f ca="1">TEXT(T105,R$81)</f>
        <v>#VALUE!</v>
      </c>
      <c r="H148" s="391" t="s">
        <v>464</v>
      </c>
      <c r="I148" s="385">
        <f ca="1">MAX(N105:N121)</f>
        <v>2</v>
      </c>
    </row>
    <row r="149" spans="2:20" s="275" customFormat="1" ht="14.25">
      <c r="B149" s="661"/>
      <c r="C149" s="385" t="str">
        <f t="shared" ca="1" si="80"/>
        <v>0</v>
      </c>
      <c r="D149" s="385" t="e">
        <f t="shared" ca="1" si="81"/>
        <v>#VALUE!</v>
      </c>
      <c r="E149" s="385" t="str">
        <f t="shared" ca="1" si="82"/>
        <v>0</v>
      </c>
      <c r="F149" s="385" t="str">
        <f t="shared" ca="1" si="83"/>
        <v>0.000 000</v>
      </c>
      <c r="G149" s="385"/>
      <c r="H149" s="391" t="e">
        <f t="shared" ref="H149:H165" ca="1" si="84">TEXT(Y105,N$4)</f>
        <v>#VALUE!</v>
      </c>
      <c r="I149" s="385"/>
    </row>
    <row r="150" spans="2:20" s="275" customFormat="1" ht="14.25">
      <c r="B150" s="661"/>
      <c r="C150" s="385" t="str">
        <f t="shared" ca="1" si="80"/>
        <v>0</v>
      </c>
      <c r="D150" s="385" t="e">
        <f t="shared" ca="1" si="81"/>
        <v>#VALUE!</v>
      </c>
      <c r="E150" s="385" t="str">
        <f t="shared" ca="1" si="82"/>
        <v>0</v>
      </c>
      <c r="F150" s="385" t="str">
        <f t="shared" ca="1" si="83"/>
        <v>0.000 000</v>
      </c>
      <c r="G150" s="385"/>
      <c r="H150" s="391" t="e">
        <f t="shared" ca="1" si="84"/>
        <v>#VALUE!</v>
      </c>
      <c r="I150" s="385"/>
    </row>
    <row r="151" spans="2:20" s="275" customFormat="1" ht="14.25">
      <c r="B151" s="661"/>
      <c r="C151" s="385" t="str">
        <f t="shared" ca="1" si="80"/>
        <v>0</v>
      </c>
      <c r="D151" s="385" t="e">
        <f t="shared" ca="1" si="81"/>
        <v>#VALUE!</v>
      </c>
      <c r="E151" s="385" t="str">
        <f t="shared" ca="1" si="82"/>
        <v>0</v>
      </c>
      <c r="F151" s="385" t="str">
        <f t="shared" ca="1" si="83"/>
        <v>0.000 000</v>
      </c>
      <c r="G151" s="391"/>
      <c r="H151" s="391" t="e">
        <f t="shared" ca="1" si="84"/>
        <v>#VALUE!</v>
      </c>
      <c r="I151" s="385"/>
    </row>
    <row r="152" spans="2:20" s="275" customFormat="1" ht="14.25">
      <c r="B152" s="661"/>
      <c r="C152" s="385" t="str">
        <f t="shared" ca="1" si="80"/>
        <v>0</v>
      </c>
      <c r="D152" s="385" t="e">
        <f t="shared" ca="1" si="81"/>
        <v>#VALUE!</v>
      </c>
      <c r="E152" s="385" t="str">
        <f t="shared" ca="1" si="82"/>
        <v>0</v>
      </c>
      <c r="F152" s="385" t="str">
        <f t="shared" ca="1" si="83"/>
        <v>0.000 000</v>
      </c>
      <c r="G152" s="391"/>
      <c r="H152" s="391" t="e">
        <f t="shared" ca="1" si="84"/>
        <v>#VALUE!</v>
      </c>
      <c r="I152" s="385"/>
    </row>
    <row r="153" spans="2:20" s="275" customFormat="1" ht="14.25">
      <c r="B153" s="661"/>
      <c r="C153" s="385" t="str">
        <f t="shared" ca="1" si="80"/>
        <v>0</v>
      </c>
      <c r="D153" s="385" t="e">
        <f t="shared" ca="1" si="81"/>
        <v>#VALUE!</v>
      </c>
      <c r="E153" s="385" t="str">
        <f t="shared" ca="1" si="82"/>
        <v>0</v>
      </c>
      <c r="F153" s="385" t="str">
        <f t="shared" ca="1" si="83"/>
        <v>0.000 000</v>
      </c>
      <c r="G153" s="385"/>
      <c r="H153" s="391" t="e">
        <f t="shared" ca="1" si="84"/>
        <v>#VALUE!</v>
      </c>
      <c r="I153" s="385"/>
    </row>
    <row r="154" spans="2:20" s="275" customFormat="1" ht="14.25">
      <c r="B154" s="661"/>
      <c r="C154" s="385" t="str">
        <f t="shared" ca="1" si="80"/>
        <v>0</v>
      </c>
      <c r="D154" s="385" t="e">
        <f t="shared" ca="1" si="81"/>
        <v>#VALUE!</v>
      </c>
      <c r="E154" s="385" t="str">
        <f t="shared" ca="1" si="82"/>
        <v>0</v>
      </c>
      <c r="F154" s="385" t="str">
        <f t="shared" ca="1" si="83"/>
        <v>0.000 000</v>
      </c>
      <c r="G154" s="385"/>
      <c r="H154" s="391" t="e">
        <f t="shared" ca="1" si="84"/>
        <v>#VALUE!</v>
      </c>
      <c r="I154" s="385"/>
    </row>
    <row r="155" spans="2:20" s="275" customFormat="1" ht="14.25">
      <c r="B155" s="661"/>
      <c r="C155" s="385" t="str">
        <f t="shared" ca="1" si="80"/>
        <v>0</v>
      </c>
      <c r="D155" s="385" t="e">
        <f t="shared" ca="1" si="81"/>
        <v>#VALUE!</v>
      </c>
      <c r="E155" s="385" t="str">
        <f t="shared" ca="1" si="82"/>
        <v>0</v>
      </c>
      <c r="F155" s="385" t="str">
        <f t="shared" ca="1" si="83"/>
        <v>0.000 000</v>
      </c>
      <c r="G155" s="385"/>
      <c r="H155" s="391" t="e">
        <f t="shared" ca="1" si="84"/>
        <v>#VALUE!</v>
      </c>
      <c r="I155" s="385"/>
    </row>
    <row r="156" spans="2:20" s="275" customFormat="1" ht="14.25">
      <c r="B156" s="661"/>
      <c r="C156" s="385" t="str">
        <f t="shared" ca="1" si="80"/>
        <v>0</v>
      </c>
      <c r="D156" s="385" t="e">
        <f t="shared" ca="1" si="81"/>
        <v>#VALUE!</v>
      </c>
      <c r="E156" s="385" t="str">
        <f t="shared" ca="1" si="82"/>
        <v>0</v>
      </c>
      <c r="F156" s="385" t="str">
        <f t="shared" ca="1" si="83"/>
        <v>0.000 000</v>
      </c>
      <c r="G156" s="385"/>
      <c r="H156" s="391" t="e">
        <f t="shared" ca="1" si="84"/>
        <v>#VALUE!</v>
      </c>
      <c r="I156" s="385"/>
    </row>
    <row r="157" spans="2:20" s="275" customFormat="1" ht="14.25">
      <c r="B157" s="661"/>
      <c r="C157" s="385" t="str">
        <f t="shared" ca="1" si="80"/>
        <v>0</v>
      </c>
      <c r="D157" s="385" t="e">
        <f t="shared" ca="1" si="81"/>
        <v>#VALUE!</v>
      </c>
      <c r="E157" s="385" t="str">
        <f t="shared" ca="1" si="82"/>
        <v>0</v>
      </c>
      <c r="F157" s="385" t="str">
        <f t="shared" ca="1" si="83"/>
        <v>0.000 000</v>
      </c>
      <c r="G157" s="385"/>
      <c r="H157" s="391" t="e">
        <f t="shared" ca="1" si="84"/>
        <v>#VALUE!</v>
      </c>
      <c r="I157" s="385"/>
    </row>
    <row r="158" spans="2:20" s="275" customFormat="1" ht="14.25">
      <c r="B158" s="661"/>
      <c r="C158" s="385" t="str">
        <f t="shared" ca="1" si="80"/>
        <v>0</v>
      </c>
      <c r="D158" s="385" t="e">
        <f t="shared" ca="1" si="81"/>
        <v>#VALUE!</v>
      </c>
      <c r="E158" s="385" t="str">
        <f t="shared" ca="1" si="82"/>
        <v>0</v>
      </c>
      <c r="F158" s="385" t="str">
        <f t="shared" ca="1" si="83"/>
        <v>0.000 000</v>
      </c>
      <c r="G158" s="385"/>
      <c r="H158" s="391" t="e">
        <f t="shared" ca="1" si="84"/>
        <v>#VALUE!</v>
      </c>
      <c r="I158" s="385"/>
    </row>
    <row r="159" spans="2:20" s="275" customFormat="1" ht="14.25">
      <c r="B159" s="661"/>
      <c r="C159" s="385" t="str">
        <f t="shared" ca="1" si="80"/>
        <v>0</v>
      </c>
      <c r="D159" s="385" t="e">
        <f t="shared" ca="1" si="81"/>
        <v>#VALUE!</v>
      </c>
      <c r="E159" s="385" t="str">
        <f t="shared" ca="1" si="82"/>
        <v>0</v>
      </c>
      <c r="F159" s="385" t="str">
        <f t="shared" ca="1" si="83"/>
        <v>0.000 000</v>
      </c>
      <c r="G159" s="385"/>
      <c r="H159" s="391" t="e">
        <f t="shared" ca="1" si="84"/>
        <v>#VALUE!</v>
      </c>
      <c r="I159" s="385"/>
    </row>
    <row r="160" spans="2:20" s="275" customFormat="1" ht="14.25">
      <c r="B160" s="661"/>
      <c r="C160" s="385" t="str">
        <f t="shared" ca="1" si="80"/>
        <v>0</v>
      </c>
      <c r="D160" s="385" t="e">
        <f t="shared" ca="1" si="81"/>
        <v>#VALUE!</v>
      </c>
      <c r="E160" s="385" t="str">
        <f t="shared" ca="1" si="82"/>
        <v>0</v>
      </c>
      <c r="F160" s="385" t="str">
        <f t="shared" ca="1" si="83"/>
        <v>0.000 000</v>
      </c>
      <c r="G160" s="385"/>
      <c r="H160" s="391" t="e">
        <f t="shared" ca="1" si="84"/>
        <v>#VALUE!</v>
      </c>
      <c r="I160" s="385"/>
    </row>
    <row r="161" spans="2:20" s="275" customFormat="1" ht="14.25">
      <c r="B161" s="661"/>
      <c r="C161" s="385" t="str">
        <f t="shared" ca="1" si="80"/>
        <v>0</v>
      </c>
      <c r="D161" s="385" t="e">
        <f t="shared" ca="1" si="81"/>
        <v>#VALUE!</v>
      </c>
      <c r="E161" s="385" t="str">
        <f t="shared" ca="1" si="82"/>
        <v>0</v>
      </c>
      <c r="F161" s="385" t="str">
        <f t="shared" ca="1" si="83"/>
        <v>0.000 000</v>
      </c>
      <c r="G161" s="385"/>
      <c r="H161" s="391" t="e">
        <f t="shared" ca="1" si="84"/>
        <v>#VALUE!</v>
      </c>
      <c r="I161" s="385"/>
    </row>
    <row r="162" spans="2:20" s="275" customFormat="1" ht="14.25">
      <c r="B162" s="661"/>
      <c r="C162" s="385" t="str">
        <f t="shared" ca="1" si="80"/>
        <v>0</v>
      </c>
      <c r="D162" s="385" t="e">
        <f t="shared" ca="1" si="81"/>
        <v>#VALUE!</v>
      </c>
      <c r="E162" s="385" t="str">
        <f t="shared" ca="1" si="82"/>
        <v>0</v>
      </c>
      <c r="F162" s="385" t="str">
        <f t="shared" ca="1" si="83"/>
        <v>0.000 000</v>
      </c>
      <c r="G162" s="385"/>
      <c r="H162" s="391" t="e">
        <f t="shared" ca="1" si="84"/>
        <v>#VALUE!</v>
      </c>
      <c r="I162" s="385"/>
    </row>
    <row r="163" spans="2:20" s="275" customFormat="1" ht="14.25">
      <c r="B163" s="661"/>
      <c r="C163" s="385" t="str">
        <f t="shared" ca="1" si="80"/>
        <v>0</v>
      </c>
      <c r="D163" s="385" t="e">
        <f ca="1">TEXT(O73,$N$4)</f>
        <v>#VALUE!</v>
      </c>
      <c r="E163" s="385" t="str">
        <f t="shared" ca="1" si="82"/>
        <v>0</v>
      </c>
      <c r="F163" s="385" t="str">
        <f ca="1">TEXT(R73,$S$34)</f>
        <v>0.000 000</v>
      </c>
      <c r="G163" s="385"/>
      <c r="H163" s="391" t="e">
        <f t="shared" ca="1" si="84"/>
        <v>#VALUE!</v>
      </c>
      <c r="I163" s="385"/>
    </row>
    <row r="164" spans="2:20" s="275" customFormat="1" ht="14.25">
      <c r="B164" s="661"/>
      <c r="C164" s="385" t="str">
        <f t="shared" ca="1" si="80"/>
        <v>0</v>
      </c>
      <c r="D164" s="385" t="e">
        <f ca="1">TEXT(O74,$N$4)</f>
        <v>#VALUE!</v>
      </c>
      <c r="E164" s="385" t="str">
        <f t="shared" ca="1" si="82"/>
        <v>0</v>
      </c>
      <c r="F164" s="385" t="str">
        <f ca="1">TEXT(R74,$S$34)</f>
        <v>0.000 000</v>
      </c>
      <c r="G164" s="385"/>
      <c r="H164" s="391" t="e">
        <f t="shared" ca="1" si="84"/>
        <v>#VALUE!</v>
      </c>
      <c r="I164" s="385"/>
    </row>
    <row r="165" spans="2:20" s="275" customFormat="1" ht="14.25">
      <c r="B165" s="661"/>
      <c r="C165" s="385" t="str">
        <f t="shared" ca="1" si="80"/>
        <v>0</v>
      </c>
      <c r="D165" s="385" t="e">
        <f ca="1">TEXT(O74,$N$4)</f>
        <v>#VALUE!</v>
      </c>
      <c r="E165" s="385" t="str">
        <f t="shared" ca="1" si="82"/>
        <v>0</v>
      </c>
      <c r="F165" s="385" t="str">
        <f ca="1">TEXT(R74,$S$34)</f>
        <v>0.000 000</v>
      </c>
      <c r="G165" s="385"/>
      <c r="H165" s="391" t="e">
        <f t="shared" ca="1" si="84"/>
        <v>#VALUE!</v>
      </c>
      <c r="I165" s="385"/>
    </row>
    <row r="166" spans="2:20" ht="15" customHeight="1">
      <c r="L166" s="275"/>
      <c r="N166" s="68"/>
      <c r="O166" s="68"/>
      <c r="P166" s="68"/>
      <c r="Q166" s="275"/>
      <c r="R166" s="275"/>
      <c r="S166" s="68"/>
      <c r="T166" s="68"/>
    </row>
    <row r="167" spans="2:20" ht="15" customHeight="1">
      <c r="B167" s="40" t="s">
        <v>394</v>
      </c>
      <c r="C167" s="275"/>
      <c r="D167" s="275"/>
      <c r="E167" s="275"/>
      <c r="F167" s="275"/>
      <c r="G167" s="275"/>
      <c r="H167" s="275"/>
      <c r="I167" s="275"/>
      <c r="J167" s="275"/>
      <c r="K167" s="275"/>
      <c r="L167" s="275"/>
      <c r="N167" s="68"/>
      <c r="O167" s="68"/>
      <c r="P167" s="68"/>
      <c r="Q167" s="68"/>
      <c r="R167" s="68"/>
      <c r="S167" s="68"/>
      <c r="T167" s="68"/>
    </row>
    <row r="168" spans="2:20" ht="15" customHeight="1">
      <c r="B168" s="656" t="s">
        <v>399</v>
      </c>
      <c r="C168" s="657"/>
      <c r="D168" s="346" t="s">
        <v>400</v>
      </c>
      <c r="E168" s="346" t="s">
        <v>299</v>
      </c>
      <c r="F168" s="346" t="s">
        <v>401</v>
      </c>
      <c r="G168" s="270"/>
      <c r="H168" s="346" t="s">
        <v>402</v>
      </c>
      <c r="I168" s="346" t="s">
        <v>403</v>
      </c>
      <c r="J168" s="346" t="s">
        <v>299</v>
      </c>
      <c r="K168" s="346" t="s">
        <v>404</v>
      </c>
      <c r="L168" s="357" t="s">
        <v>416</v>
      </c>
      <c r="M168" s="346" t="s">
        <v>405</v>
      </c>
      <c r="N168" s="68"/>
    </row>
    <row r="169" spans="2:20" ht="15" customHeight="1">
      <c r="B169" s="347">
        <v>490.33249999999998</v>
      </c>
      <c r="C169" s="348" t="s">
        <v>407</v>
      </c>
      <c r="D169" s="349" t="s">
        <v>408</v>
      </c>
      <c r="E169" s="350">
        <v>22100</v>
      </c>
      <c r="F169" s="658"/>
      <c r="G169" s="270"/>
      <c r="H169" s="351" t="e">
        <f ca="1">C4*J4</f>
        <v>#N/A</v>
      </c>
      <c r="I169" s="346" t="b">
        <f>IF(AND(F4=TRUE,G4=TRUE),TRUE,FALSE)</f>
        <v>0</v>
      </c>
      <c r="J169" s="352">
        <f ca="1">OFFSET(E$168,COUNTIF(B$169:B$174,"&lt;"&amp;H169)+1+IF(I169=TRUE,1,0),0)</f>
        <v>22100</v>
      </c>
      <c r="K169" s="353">
        <f>MAX(COUNTIF(C36:C53,TRUE),COUNTIF(C57:C74,TRUE))</f>
        <v>0</v>
      </c>
      <c r="L169" s="354">
        <f ca="1">IF(K169&lt;7,0,K169-6)*0.2*J169</f>
        <v>0</v>
      </c>
      <c r="M169" s="354">
        <f ca="1">J169+L169</f>
        <v>22100</v>
      </c>
      <c r="N169" s="68"/>
    </row>
    <row r="170" spans="2:20" ht="15" customHeight="1">
      <c r="B170" s="347">
        <v>490.33249999999998</v>
      </c>
      <c r="C170" s="348" t="s">
        <v>410</v>
      </c>
      <c r="D170" s="349" t="s">
        <v>411</v>
      </c>
      <c r="E170" s="350">
        <v>44200</v>
      </c>
      <c r="F170" s="659"/>
      <c r="G170" s="270"/>
      <c r="H170" s="270"/>
      <c r="I170" s="270"/>
      <c r="J170" s="270"/>
      <c r="K170" s="270"/>
      <c r="L170" s="270"/>
      <c r="M170" s="270"/>
      <c r="N170" s="270"/>
    </row>
    <row r="171" spans="2:20" ht="15" customHeight="1">
      <c r="B171" s="347">
        <v>980.66499999999996</v>
      </c>
      <c r="C171" s="348" t="s">
        <v>410</v>
      </c>
      <c r="D171" s="349" t="s">
        <v>408</v>
      </c>
      <c r="E171" s="350">
        <v>24000</v>
      </c>
      <c r="F171" s="659"/>
      <c r="G171" s="270"/>
      <c r="H171" s="270"/>
      <c r="I171" s="270"/>
      <c r="J171" s="270"/>
      <c r="K171" s="270"/>
      <c r="L171" s="270"/>
      <c r="M171" s="270"/>
      <c r="N171" s="270"/>
    </row>
    <row r="172" spans="2:20" ht="15" customHeight="1">
      <c r="B172" s="347">
        <v>980.66499999999996</v>
      </c>
      <c r="C172" s="348" t="s">
        <v>410</v>
      </c>
      <c r="D172" s="349" t="s">
        <v>411</v>
      </c>
      <c r="E172" s="350">
        <v>48000</v>
      </c>
      <c r="F172" s="659"/>
      <c r="G172" s="270"/>
      <c r="H172" s="270"/>
      <c r="I172" s="270"/>
      <c r="J172" s="270"/>
      <c r="K172" s="270"/>
      <c r="L172" s="270"/>
      <c r="M172" s="270"/>
      <c r="N172" s="271"/>
    </row>
    <row r="173" spans="2:20" ht="15" customHeight="1">
      <c r="B173" s="347">
        <v>1470.9974999999999</v>
      </c>
      <c r="C173" s="348" t="s">
        <v>410</v>
      </c>
      <c r="D173" s="349" t="s">
        <v>408</v>
      </c>
      <c r="E173" s="350">
        <v>26700</v>
      </c>
      <c r="F173" s="659"/>
      <c r="G173" s="270"/>
      <c r="H173" s="272" t="s">
        <v>412</v>
      </c>
      <c r="I173" s="270"/>
      <c r="J173" s="270"/>
      <c r="K173" s="270"/>
      <c r="L173" s="270"/>
      <c r="M173" s="270"/>
      <c r="N173" s="270"/>
    </row>
    <row r="174" spans="2:20" ht="15" customHeight="1">
      <c r="B174" s="347">
        <v>1470.9974999999999</v>
      </c>
      <c r="C174" s="348" t="s">
        <v>410</v>
      </c>
      <c r="D174" s="349" t="s">
        <v>411</v>
      </c>
      <c r="E174" s="350">
        <v>53400</v>
      </c>
      <c r="F174" s="659"/>
      <c r="G174" s="270"/>
      <c r="H174" s="356" t="s">
        <v>415</v>
      </c>
      <c r="I174" s="270"/>
      <c r="J174" s="270"/>
      <c r="K174" s="270"/>
      <c r="L174" s="270"/>
      <c r="M174" s="270"/>
      <c r="N174" s="270"/>
    </row>
    <row r="175" spans="2:20" ht="15" customHeight="1">
      <c r="B175" s="347">
        <v>1470.9974999999999</v>
      </c>
      <c r="C175" s="348" t="s">
        <v>413</v>
      </c>
      <c r="D175" s="349" t="s">
        <v>408</v>
      </c>
      <c r="E175" s="350">
        <v>28600</v>
      </c>
      <c r="F175" s="659"/>
      <c r="G175" s="270"/>
      <c r="H175" s="273" t="s">
        <v>414</v>
      </c>
      <c r="I175" s="270"/>
      <c r="J175" s="270"/>
      <c r="K175" s="270"/>
      <c r="L175" s="270"/>
      <c r="M175" s="270"/>
      <c r="N175" s="270"/>
    </row>
    <row r="176" spans="2:20" ht="15" customHeight="1">
      <c r="B176" s="347">
        <v>1470.9974999999999</v>
      </c>
      <c r="C176" s="348" t="s">
        <v>413</v>
      </c>
      <c r="D176" s="349" t="s">
        <v>411</v>
      </c>
      <c r="E176" s="350">
        <v>57300</v>
      </c>
      <c r="F176" s="660"/>
      <c r="G176" s="270"/>
      <c r="H176" s="270"/>
      <c r="I176" s="270"/>
      <c r="J176" s="270"/>
      <c r="K176" s="270"/>
      <c r="L176" s="270"/>
      <c r="M176" s="270"/>
      <c r="N176" s="270"/>
    </row>
    <row r="177" spans="2:14" ht="15" customHeight="1">
      <c r="B177" s="275"/>
      <c r="C177" s="275"/>
      <c r="D177" s="275"/>
      <c r="E177" s="275"/>
      <c r="F177" s="275"/>
      <c r="G177" s="275"/>
      <c r="H177" s="275"/>
      <c r="I177" s="275"/>
      <c r="J177" s="275"/>
      <c r="K177" s="275"/>
      <c r="L177" s="275"/>
      <c r="M177" s="275"/>
      <c r="N177" s="275"/>
    </row>
  </sheetData>
  <mergeCells count="58">
    <mergeCell ref="AA91:AA92"/>
    <mergeCell ref="N77:N78"/>
    <mergeCell ref="R30:S31"/>
    <mergeCell ref="O77:T77"/>
    <mergeCell ref="AB91:AH91"/>
    <mergeCell ref="T30:T32"/>
    <mergeCell ref="AA77:AA78"/>
    <mergeCell ref="W31:Y31"/>
    <mergeCell ref="V31:V32"/>
    <mergeCell ref="O30:O31"/>
    <mergeCell ref="U77:U78"/>
    <mergeCell ref="Q30:Q31"/>
    <mergeCell ref="P30:P31"/>
    <mergeCell ref="M10:M27"/>
    <mergeCell ref="B77:B79"/>
    <mergeCell ref="B36:B53"/>
    <mergeCell ref="B80:B82"/>
    <mergeCell ref="B54:B56"/>
    <mergeCell ref="B33:B35"/>
    <mergeCell ref="G10:G27"/>
    <mergeCell ref="B30:B32"/>
    <mergeCell ref="E77:E79"/>
    <mergeCell ref="D30:E31"/>
    <mergeCell ref="C30:C32"/>
    <mergeCell ref="F30:H30"/>
    <mergeCell ref="K77:K78"/>
    <mergeCell ref="I30:K30"/>
    <mergeCell ref="L30:N30"/>
    <mergeCell ref="O3:R3"/>
    <mergeCell ref="G8:G9"/>
    <mergeCell ref="M8:M9"/>
    <mergeCell ref="N8:N9"/>
    <mergeCell ref="O8:O9"/>
    <mergeCell ref="P8:R8"/>
    <mergeCell ref="H8:H9"/>
    <mergeCell ref="I8:I9"/>
    <mergeCell ref="J8:L8"/>
    <mergeCell ref="B168:C168"/>
    <mergeCell ref="F169:F176"/>
    <mergeCell ref="B127:B144"/>
    <mergeCell ref="L77:L78"/>
    <mergeCell ref="M77:M78"/>
    <mergeCell ref="F77:F78"/>
    <mergeCell ref="G77:G78"/>
    <mergeCell ref="H77:H78"/>
    <mergeCell ref="I77:I78"/>
    <mergeCell ref="J77:J78"/>
    <mergeCell ref="B148:B165"/>
    <mergeCell ref="C77:C79"/>
    <mergeCell ref="D77:D79"/>
    <mergeCell ref="B125:B126"/>
    <mergeCell ref="B146:B147"/>
    <mergeCell ref="E8:E9"/>
    <mergeCell ref="B8:B9"/>
    <mergeCell ref="B83:B100"/>
    <mergeCell ref="B101:B103"/>
    <mergeCell ref="B104:B121"/>
    <mergeCell ref="B57:B7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21</vt:i4>
      </vt:variant>
    </vt:vector>
  </HeadingPairs>
  <TitlesOfParts>
    <vt:vector size="33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Torque_2</vt:lpstr>
      <vt:lpstr>'교정결과-E'!B_Tag</vt:lpstr>
      <vt:lpstr>'교정결과-HY'!B_Tag</vt:lpstr>
      <vt:lpstr>B_Tag</vt:lpstr>
      <vt:lpstr>판정결과!B_Tag_2</vt:lpstr>
      <vt:lpstr>부록!B_Tag_3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  <vt:lpstr>Torque_2_CMC</vt:lpstr>
      <vt:lpstr>Torque_2_Condition</vt:lpstr>
      <vt:lpstr>Torque_2_Resolution</vt:lpstr>
      <vt:lpstr>Torque_2_Result</vt:lpstr>
      <vt:lpstr>Torque_2_Result_ADJ</vt:lpstr>
      <vt:lpstr>Torque_2_Result_ADJ2</vt:lpstr>
      <vt:lpstr>Torque_2_Result2</vt:lpstr>
      <vt:lpstr>Torque_2_Spec</vt:lpstr>
      <vt:lpstr>Torque_2_STD1</vt:lpstr>
      <vt:lpstr>Torque_2_STD2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2020-11-02T07:17:11Z</cp:lastPrinted>
  <dcterms:created xsi:type="dcterms:W3CDTF">2004-11-10T00:11:43Z</dcterms:created>
  <dcterms:modified xsi:type="dcterms:W3CDTF">2021-12-13T05:31:10Z</dcterms:modified>
</cp:coreProperties>
</file>